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ämäTyökirja" defaultThemeVersion="166925"/>
  <mc:AlternateContent xmlns:mc="http://schemas.openxmlformats.org/markup-compatibility/2006">
    <mc:Choice Requires="x15">
      <x15ac:absPath xmlns:x15ac="http://schemas.microsoft.com/office/spreadsheetml/2010/11/ac" url="C:\Users\03098032\Desktop\"/>
    </mc:Choice>
  </mc:AlternateContent>
  <xr:revisionPtr revIDLastSave="0" documentId="13_ncr:1_{1033C6C3-4667-4CF4-A5F1-92BC9D840ADD}" xr6:coauthVersionLast="46" xr6:coauthVersionMax="46" xr10:uidLastSave="{00000000-0000-0000-0000-000000000000}"/>
  <bookViews>
    <workbookView xWindow="11175" yWindow="2805" windowWidth="27045" windowHeight="12285" activeTab="1" xr2:uid="{DD63DD31-07FC-451C-9622-F224F5C32191}"/>
  </bookViews>
  <sheets>
    <sheet name="Parkki" sheetId="1" r:id="rId1"/>
    <sheet name="Henkilöstö" sheetId="2" r:id="rId2"/>
    <sheet name="HTV-laskuri" sheetId="4" r:id="rId3"/>
  </sheets>
  <externalReferences>
    <externalReference r:id="rId4"/>
    <externalReference r:id="rId5"/>
  </externalReferences>
  <definedNames>
    <definedName name="_xlnm._FilterDatabase" localSheetId="1" hidden="1">Henkilöstö!$W$71:$W$79</definedName>
    <definedName name="Asiakkuudentila">#REF!</definedName>
    <definedName name="Asumismuoto">#REF!</definedName>
    <definedName name="ELY_keskus">[1]Tyontekijat!$T$14:$T$20</definedName>
    <definedName name="ELYnimi">[1]Tyontekijat!$T$14:$U$20</definedName>
    <definedName name="Etsivä">#REF!</definedName>
    <definedName name="ewq">#REF!</definedName>
    <definedName name="Jatkosijoitus">[2]Lähteet!$E$2:$E$14</definedName>
    <definedName name="Koulutustausta">#REF!</definedName>
    <definedName name="Maakuntanimi">[1]Tyontekijat!$W$8:$X$26</definedName>
    <definedName name="Palvelu">[2]Lähteet!$C$2:$C$22</definedName>
    <definedName name="Piiriin">#REF!</definedName>
    <definedName name="Päättyminen">#REF!</definedName>
    <definedName name="Seutukunta">[1]Tyontekijat!$W$29:$X$98</definedName>
    <definedName name="Tila">#REF!</definedName>
    <definedName name="Toimeentulo">#REF!</definedName>
    <definedName name="Toiminta">#REF!</definedName>
    <definedName name="_xlnm.Print_Area" localSheetId="1">Henkilöstö!$A$11:$P$53</definedName>
    <definedName name="_xlnm.Print_Area" localSheetId="0">Parkki!$A$14:$D$182</definedName>
    <definedName name="Tuloväylä">[2]Lähteet!$A$2:$A$10</definedName>
    <definedName name="xAsiakkuuden_tila">#REF!</definedName>
    <definedName name="xATK_taso">#REF!</definedName>
    <definedName name="xccxcx">#REF!</definedName>
    <definedName name="xcxcx">#REF!</definedName>
    <definedName name="xEnsisijainen_kesto">#REF!</definedName>
    <definedName name="xKirjallinen_suomenkieli">#REF!</definedName>
    <definedName name="xkoulutustausta_NYT">#REF!</definedName>
    <definedName name="xkoulutustilanne_NYT">#REF!</definedName>
    <definedName name="xPääasiallinen_asumismuoto_ALKU">#REF!</definedName>
    <definedName name="xPääasiallinen_toimeentulo_ALKU">#REF!</definedName>
    <definedName name="xPääasiallinen_toiminta_ALKU">#REF!</definedName>
    <definedName name="xsaapuminen">#REF!</definedName>
    <definedName name="xSijoittuminen">#REF!</definedName>
    <definedName name="xSiviilisääty">#REF!</definedName>
    <definedName name="xSuullinen_suomenkieli">#REF!</definedName>
    <definedName name="xvuoden_jälkeen">#REF!</definedName>
    <definedName name="xäidinkieli">#REF!</definedName>
    <definedName name="Äidinkiel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 l="1"/>
  <c r="F21" i="1"/>
  <c r="C36" i="2"/>
  <c r="N11" i="4"/>
  <c r="P11" i="4" s="1"/>
  <c r="M11" i="4"/>
  <c r="D11" i="4"/>
  <c r="E11" i="4" s="1"/>
  <c r="G11" i="4" s="1"/>
  <c r="M10" i="4"/>
  <c r="N10" i="4" s="1"/>
  <c r="P10" i="4" s="1"/>
  <c r="D10" i="4"/>
  <c r="E10" i="4" s="1"/>
  <c r="G10" i="4" s="1"/>
  <c r="N9" i="4"/>
  <c r="P9" i="4" s="1"/>
  <c r="M9" i="4"/>
  <c r="D9" i="4"/>
  <c r="E9" i="4" s="1"/>
  <c r="G9" i="4" s="1"/>
  <c r="M8" i="4"/>
  <c r="N8" i="4" s="1"/>
  <c r="P8" i="4" s="1"/>
  <c r="D8" i="4"/>
  <c r="E8" i="4" s="1"/>
  <c r="G8" i="4" s="1"/>
  <c r="N7" i="4"/>
  <c r="P7" i="4" s="1"/>
  <c r="M7" i="4"/>
  <c r="D7" i="4"/>
  <c r="E7" i="4" s="1"/>
  <c r="G7" i="4" s="1"/>
  <c r="M6" i="4"/>
  <c r="N6" i="4" s="1"/>
  <c r="P6" i="4" s="1"/>
  <c r="P12" i="4" s="1"/>
  <c r="D6" i="4"/>
  <c r="E6" i="4" s="1"/>
  <c r="G6" i="4" s="1"/>
  <c r="G12" i="4" l="1"/>
  <c r="G155" i="1" l="1"/>
  <c r="G154" i="1"/>
  <c r="G153" i="1"/>
  <c r="G148" i="1"/>
  <c r="G147" i="1"/>
  <c r="G146" i="1"/>
  <c r="H145" i="1"/>
  <c r="G145" i="1"/>
  <c r="H144" i="1"/>
  <c r="G144" i="1"/>
  <c r="H143" i="1"/>
  <c r="G143" i="1"/>
  <c r="B57" i="2" l="1"/>
  <c r="B36" i="2" l="1"/>
  <c r="B59" i="2" l="1"/>
  <c r="B58" i="2"/>
  <c r="H154" i="1"/>
  <c r="H153" i="1"/>
  <c r="H148" i="1"/>
  <c r="B65" i="2" l="1"/>
  <c r="B64" i="2"/>
  <c r="B63" i="2"/>
  <c r="B62" i="2"/>
  <c r="B61" i="2"/>
  <c r="B60" i="2"/>
  <c r="J66" i="2"/>
  <c r="I66" i="2"/>
  <c r="H66" i="2"/>
  <c r="G66" i="2"/>
  <c r="F66" i="2"/>
  <c r="E66" i="2"/>
  <c r="D66" i="2"/>
  <c r="C66" i="2"/>
  <c r="G36" i="2"/>
  <c r="F36" i="2"/>
  <c r="E36" i="2"/>
  <c r="A6" i="2" s="1"/>
  <c r="D36" i="2"/>
  <c r="A5" i="2" s="1"/>
  <c r="G22" i="2"/>
  <c r="E11" i="2" s="1"/>
  <c r="F22" i="2"/>
  <c r="E22" i="2"/>
  <c r="C11" i="2" s="1"/>
  <c r="D22" i="2"/>
  <c r="B11" i="2" s="1"/>
  <c r="F50" i="2"/>
  <c r="B183" i="1"/>
  <c r="A168" i="1"/>
  <c r="A138" i="1"/>
  <c r="B100" i="1"/>
  <c r="B83" i="1"/>
  <c r="A58" i="1"/>
  <c r="B36" i="1"/>
  <c r="B25" i="1"/>
  <c r="B10" i="1"/>
  <c r="D11" i="2" l="1"/>
  <c r="A39" i="2"/>
  <c r="A54" i="2"/>
  <c r="A24" i="2"/>
  <c r="B66" i="2"/>
  <c r="A7" i="2" s="1"/>
  <c r="B171" i="1"/>
  <c r="C20" i="1"/>
  <c r="C35" i="1"/>
  <c r="G50" i="2"/>
  <c r="H147" i="1"/>
  <c r="A13" i="2"/>
  <c r="H155" i="1"/>
  <c r="C24" i="1" l="1"/>
  <c r="D57" i="1"/>
  <c r="D99" i="1"/>
  <c r="D82" i="1"/>
  <c r="C82" i="1"/>
  <c r="C57" i="1"/>
  <c r="C137" i="1"/>
  <c r="D167" i="1"/>
  <c r="D35" i="1"/>
  <c r="D182" i="1"/>
  <c r="D137" i="1"/>
  <c r="H146" i="1"/>
  <c r="C99" i="1"/>
  <c r="D20" i="1"/>
  <c r="F22" i="1" s="1"/>
  <c r="C182" i="1"/>
  <c r="C167" i="1"/>
  <c r="A85" i="1"/>
  <c r="B27" i="1"/>
  <c r="B184" i="1"/>
  <c r="A102" i="1"/>
  <c r="A38" i="1"/>
  <c r="B14" i="1"/>
  <c r="A140" i="1"/>
  <c r="A60" i="1"/>
  <c r="G156" i="1" l="1"/>
  <c r="H149" i="1"/>
  <c r="D24" i="1"/>
  <c r="G149" i="1"/>
  <c r="H156" i="1"/>
</calcChain>
</file>

<file path=xl/sharedStrings.xml><?xml version="1.0" encoding="utf-8"?>
<sst xmlns="http://schemas.openxmlformats.org/spreadsheetml/2006/main" count="794" uniqueCount="542">
  <si>
    <t xml:space="preserve">Hakuarvot: </t>
  </si>
  <si>
    <t>Piilota</t>
  </si>
  <si>
    <t>&gt; Hakuaika, aloitus</t>
  </si>
  <si>
    <t>Kaikki</t>
  </si>
  <si>
    <t xml:space="preserve">KAIKKI: </t>
  </si>
  <si>
    <t>hakuarvo</t>
  </si>
  <si>
    <t>ComboBox_EtKun</t>
  </si>
  <si>
    <t>ComboBox_TyOma</t>
  </si>
  <si>
    <t>&gt; Hakuaika, päätös</t>
  </si>
  <si>
    <t>Uudet</t>
  </si>
  <si>
    <t xml:space="preserve">UUDET: </t>
  </si>
  <si>
    <t>montako</t>
  </si>
  <si>
    <t>Kaikki kunnat</t>
  </si>
  <si>
    <t>&gt; Kunta</t>
  </si>
  <si>
    <t>Uudet (ei vanhoja jaksoja)</t>
  </si>
  <si>
    <t>1. rivi</t>
  </si>
  <si>
    <t>Kaikki yksiköt</t>
  </si>
  <si>
    <t>&gt; Yksikkö</t>
  </si>
  <si>
    <t>*</t>
  </si>
  <si>
    <t>&gt; Asiakkuus</t>
  </si>
  <si>
    <t>tyhja</t>
  </si>
  <si>
    <t>Ei kuntaluokkaa</t>
  </si>
  <si>
    <t>Ei yksiköitä</t>
  </si>
  <si>
    <t>&gt; Toimenpiteet</t>
  </si>
  <si>
    <t>OptionButton_EtNainen</t>
  </si>
  <si>
    <t>OptionButton_EtMies</t>
  </si>
  <si>
    <t>muut</t>
  </si>
  <si>
    <t>Muut kunnat</t>
  </si>
  <si>
    <t>Muut yksiköt</t>
  </si>
  <si>
    <t>nuori</t>
  </si>
  <si>
    <t>ComboBox_EtKuntakoodi_00000001</t>
  </si>
  <si>
    <t>ComboBox_TyHlo_yksikko_00000001</t>
  </si>
  <si>
    <t>ComboBox_yksikko_00000001</t>
  </si>
  <si>
    <t>OK</t>
  </si>
  <si>
    <t>ComboBox_EtKuntakoodi_00000002</t>
  </si>
  <si>
    <t>ComboBox_TyHlo_yksikko_00000002</t>
  </si>
  <si>
    <t>ComboBox_yksikko_00000002</t>
  </si>
  <si>
    <t>ComboBox_EtKuntakoodi_00000003</t>
  </si>
  <si>
    <t>ComboBox_TyHlo_yksikko_00000003</t>
  </si>
  <si>
    <t>ComboBox_yksikko_00000003</t>
  </si>
  <si>
    <t>pp.kk.vvvv</t>
  </si>
  <si>
    <t xml:space="preserve">Kuva: </t>
  </si>
  <si>
    <t>ComboBox_EtKuntakoodi_00000004</t>
  </si>
  <si>
    <t>ComboBox_TyHlo_yksikko_00000004</t>
  </si>
  <si>
    <t>ComboBox_yksikko_00000004</t>
  </si>
  <si>
    <t>ComboBox_EtKuntakoodi_00000005</t>
  </si>
  <si>
    <t>ComboBox_TyHlo_yksikko_00000005</t>
  </si>
  <si>
    <t>ComboBox_yksikko_00000005</t>
  </si>
  <si>
    <t>ComboBox_EtKuntakoodi_00000006</t>
  </si>
  <si>
    <t>ComboBox_TyHlo_yksikko_00000006</t>
  </si>
  <si>
    <t>ComboBox_yksikko_00000006</t>
  </si>
  <si>
    <t>ComboBox_EtKuntakoodi_00000007</t>
  </si>
  <si>
    <t>ComboBox_TyHlo_yksikko_00000007</t>
  </si>
  <si>
    <t>ComboBox_yksikko_00000007</t>
  </si>
  <si>
    <t>kaikki</t>
  </si>
  <si>
    <t>joista naisia</t>
  </si>
  <si>
    <t>ComboBox_EtKuntakoodi_00000008</t>
  </si>
  <si>
    <t>ComboBox_TyHlo_yksikko_00000008</t>
  </si>
  <si>
    <t>ComboBox_yksikko_00000008</t>
  </si>
  <si>
    <t>Alle 17-vuotiaita</t>
  </si>
  <si>
    <t>alle 17</t>
  </si>
  <si>
    <t>ComboBox_EtKuntakoodi_00000009</t>
  </si>
  <si>
    <t>ComboBox_TyHlo_yksikko_00000009</t>
  </si>
  <si>
    <t>ComboBox_yksikko_00000009</t>
  </si>
  <si>
    <t>17-20-vuotiaita</t>
  </si>
  <si>
    <t>17-20</t>
  </si>
  <si>
    <t>ComboBox_EtKuntakoodi_00000010</t>
  </si>
  <si>
    <t>ComboBox_TyHlo_yksikko_00000010</t>
  </si>
  <si>
    <t>ComboBox_yksikko_00000010</t>
  </si>
  <si>
    <t>21-24-vuotiaita</t>
  </si>
  <si>
    <t>21-24</t>
  </si>
  <si>
    <t>ComboBox_EtKuntakoodi_00000011</t>
  </si>
  <si>
    <t>ComboBox_TyHlo_yksikko_00000011</t>
  </si>
  <si>
    <t>ComboBox_yksikko_00000011</t>
  </si>
  <si>
    <t>25-28-vuotiaita</t>
  </si>
  <si>
    <t>25-28</t>
  </si>
  <si>
    <t>ComboBox_EtKuntakoodi_00000012</t>
  </si>
  <si>
    <t>ComboBox_TyHlo_yksikko_00000012</t>
  </si>
  <si>
    <t>ComboBox_yksikko_00000012</t>
  </si>
  <si>
    <t>Nuoria (-28)  yhteensä</t>
  </si>
  <si>
    <t>ComboBox_EtKuntakoodi_00000013</t>
  </si>
  <si>
    <t>ComboBox_TyHlo_yksikko_00000013</t>
  </si>
  <si>
    <t>ComboBox_yksikko_00000013</t>
  </si>
  <si>
    <t>29-49-vuotiaita</t>
  </si>
  <si>
    <t>29-49</t>
  </si>
  <si>
    <t>ComboBox_EtKuntakoodi_00000014</t>
  </si>
  <si>
    <t>ComboBox_TyHlo_yksikko_00000014</t>
  </si>
  <si>
    <t>ComboBox_yksikko_00000014</t>
  </si>
  <si>
    <t>50- tai yli -vuotiaita</t>
  </si>
  <si>
    <t>yli 50</t>
  </si>
  <si>
    <t>ComboBox_EtKuntakoodi_00000015</t>
  </si>
  <si>
    <t>ComboBox_TyHlo_yksikko_00000015</t>
  </si>
  <si>
    <t>ComboBox_yksikko_00000015</t>
  </si>
  <si>
    <t>Ikä ei rekisteröity</t>
  </si>
  <si>
    <t>EI</t>
  </si>
  <si>
    <t>UUSIEN Valmentautujien määrä sukupuolen ja ikäryhmän mukaan (ei aikaisempia jaksoja!)</t>
  </si>
  <si>
    <t>ComboBox_EtKuntakoodi_00000016</t>
  </si>
  <si>
    <t>ComboBox_TyHlo_yksikko_00000016</t>
  </si>
  <si>
    <t>ComboBox_yksikko_00000016</t>
  </si>
  <si>
    <t>Työpajalla valmentautujia yhteensä</t>
  </si>
  <si>
    <t>UUSILLA JAKSOILLA olevien valmentautujien määrä sukupuolen ja ikäryhmän mukaan (löytyy aikaisempia jaksoja, mutta henkilö voi esiintyä vain kerran!)</t>
  </si>
  <si>
    <t>ComboBox_EtKuntakoodi_00000017</t>
  </si>
  <si>
    <t>ComboBox_TyHlo_yksikko_00000017</t>
  </si>
  <si>
    <t>ComboBox_yksikko_00000017</t>
  </si>
  <si>
    <t xml:space="preserve">KAIKKIEN Valmentautujien määrä sukupuolen ja ikäryhmän mukaan </t>
  </si>
  <si>
    <t>ComboBox_EtKuntakoodi_00000018</t>
  </si>
  <si>
    <t>ComboBox_TyHlo_yksikko_00000018</t>
  </si>
  <si>
    <t>ComboBox_yksikko_00000018</t>
  </si>
  <si>
    <t>ComboBox_EtKuntakoodi_00000019</t>
  </si>
  <si>
    <t>ComboBox_TyHlo_yksikko_00000019</t>
  </si>
  <si>
    <t>ComboBox_yksikko_00000019</t>
  </si>
  <si>
    <t>ComboBox_EtKuntakoodi_00000020</t>
  </si>
  <si>
    <t>ComboBox_TyHlo_yksikko_00000020</t>
  </si>
  <si>
    <t>ComboBox_yksikko_00000020</t>
  </si>
  <si>
    <t>nuoria</t>
  </si>
  <si>
    <t>ComboBox_EtKuntakoodi_00000021</t>
  </si>
  <si>
    <t>ComboBox_TyHlo_yksikko_00000021</t>
  </si>
  <si>
    <t>ComboBox_yksikko_00000021</t>
  </si>
  <si>
    <t>Alle 2kk</t>
  </si>
  <si>
    <t>alle 2kk</t>
  </si>
  <si>
    <t>ComboBox_EtKuntakoodi_00000022</t>
  </si>
  <si>
    <t>ComboBox_TyHlo_yksikko_00000022</t>
  </si>
  <si>
    <t>ComboBox_yksikko_00000022</t>
  </si>
  <si>
    <t>2- alle 3kk</t>
  </si>
  <si>
    <t>alle 3kk</t>
  </si>
  <si>
    <t>ComboBox_EtKuntakoodi_00000023</t>
  </si>
  <si>
    <t>ComboBox_TyHlo_yksikko_00000023</t>
  </si>
  <si>
    <t>ComboBox_yksikko_00000023</t>
  </si>
  <si>
    <t>3-alle 6kk</t>
  </si>
  <si>
    <t>alle 6kk</t>
  </si>
  <si>
    <t>ComboBox_EtKuntakoodi_00000024</t>
  </si>
  <si>
    <t>ComboBox_TyHlo_yksikko_00000024</t>
  </si>
  <si>
    <t>ComboBox_yksikko_00000024</t>
  </si>
  <si>
    <t>6kk- alle 1vuosi</t>
  </si>
  <si>
    <t>alle 1vuosi</t>
  </si>
  <si>
    <t>ComboBox_EtKuntakoodi_00000025</t>
  </si>
  <si>
    <t>ComboBox_TyHlo_yksikko_00000025</t>
  </si>
  <si>
    <t>ComboBox_yksikko_00000025</t>
  </si>
  <si>
    <t>1vuosi tai pitempi</t>
  </si>
  <si>
    <t>yli 1vuosi</t>
  </si>
  <si>
    <t>ComboBox_EtKuntakoodi_00000026</t>
  </si>
  <si>
    <t>ComboBox_TyHlo_yksikko_00000026</t>
  </si>
  <si>
    <t>ComboBox_yksikko_00000026</t>
  </si>
  <si>
    <t>Tietoa ei ole kirjattu</t>
  </si>
  <si>
    <t>ComboBox_EtKuntakoodi_00000027</t>
  </si>
  <si>
    <t>ComboBox_TyHlo_yksikko_00000027</t>
  </si>
  <si>
    <t>ComboBox_yksikko_00000027</t>
  </si>
  <si>
    <t>yhteensä</t>
  </si>
  <si>
    <t>ComboBox_EtKuntakoodi_00000028</t>
  </si>
  <si>
    <t>ComboBox_TyHlo_yksikko_00000028</t>
  </si>
  <si>
    <t>ComboBox_yksikko_00000028</t>
  </si>
  <si>
    <t>ComboBox_EtKuntakoodi_00000029</t>
  </si>
  <si>
    <t>ComboBox_TyHlo_yksikko_00000029</t>
  </si>
  <si>
    <t>ComboBox_yksikko_00000029</t>
  </si>
  <si>
    <t>ComboBox_EtKuntakoodi_00000030</t>
  </si>
  <si>
    <t>ComboBox_TyHlo_yksikko_00000030</t>
  </si>
  <si>
    <t>ComboBox_yksikko_00000030</t>
  </si>
  <si>
    <t>Suomi</t>
  </si>
  <si>
    <t>ComboBox_EtKieli#suomi</t>
  </si>
  <si>
    <t>Ruotsi</t>
  </si>
  <si>
    <t>ComboBox_EtKieli#ruotsi</t>
  </si>
  <si>
    <t>Saame</t>
  </si>
  <si>
    <t>ComboBox_EtKieli#saame</t>
  </si>
  <si>
    <t>Albania</t>
  </si>
  <si>
    <t>ComboBox_EtKieli#albania</t>
  </si>
  <si>
    <t>Arabia</t>
  </si>
  <si>
    <t>ComboBox_EtKieli#arabia</t>
  </si>
  <si>
    <t>Eesti</t>
  </si>
  <si>
    <t>ComboBox_EtKieli#eesti</t>
  </si>
  <si>
    <t>Englanti</t>
  </si>
  <si>
    <t>ComboBox_EtKieli#englanti</t>
  </si>
  <si>
    <t>Kurdi</t>
  </si>
  <si>
    <t>ComboBox_EtKieli#kurdi</t>
  </si>
  <si>
    <t>Ranska</t>
  </si>
  <si>
    <t>ComboBox_EtKieli#ranska</t>
  </si>
  <si>
    <t>Saksa</t>
  </si>
  <si>
    <t>ComboBox_EtKieli#saksa</t>
  </si>
  <si>
    <t>Somali</t>
  </si>
  <si>
    <t>ComboBox_EtKieli#somali</t>
  </si>
  <si>
    <t>Thai</t>
  </si>
  <si>
    <t>ComboBox_EtKieli#thai</t>
  </si>
  <si>
    <t>Venäjä</t>
  </si>
  <si>
    <t>ComboBox_EtKieli#venäjä</t>
  </si>
  <si>
    <t>Vietnam</t>
  </si>
  <si>
    <t>ComboBox_EtKieli#vietnam</t>
  </si>
  <si>
    <t>Muut äidinkielet</t>
  </si>
  <si>
    <t>ComboBox_EtKieli#muu kieli</t>
  </si>
  <si>
    <t>Ei tietoa</t>
  </si>
  <si>
    <t>ComboBox_EtKieli#ei tietoa</t>
  </si>
  <si>
    <t>Ei kirjattu</t>
  </si>
  <si>
    <t>ei kirjattu</t>
  </si>
  <si>
    <t>ComboBox_TySaapunut#TE-toimisto</t>
  </si>
  <si>
    <t>Työvoiman palvelukeskus</t>
  </si>
  <si>
    <t>ComboBox_TySaapunut#työvoiman palvelukeskus</t>
  </si>
  <si>
    <t>Peruskoulu</t>
  </si>
  <si>
    <t>ComboBox_TySaapunut#peruskoulu</t>
  </si>
  <si>
    <t>2. asteen oppilaitos</t>
  </si>
  <si>
    <t>ComboBox_TySaapunut#toisen asteen oppilaitos</t>
  </si>
  <si>
    <t>Muu oppilaitos</t>
  </si>
  <si>
    <t>ComboBox_TySaapunut#muu oppilaitos</t>
  </si>
  <si>
    <t>Sosiaali- ja terveystoimi</t>
  </si>
  <si>
    <t>ComboBox_TySaapunut#sosiaali- ja terveystoimi</t>
  </si>
  <si>
    <t>Mielenterveyspalvelut</t>
  </si>
  <si>
    <t>ComboBox_TySaapunut#mielenterveyspalvelu</t>
  </si>
  <si>
    <t>Etsivä nuorisotyö</t>
  </si>
  <si>
    <t>ComboBox_TySaapunut#etsivä nuorisotyö</t>
  </si>
  <si>
    <t>Muu nuorisotoimi*</t>
  </si>
  <si>
    <t>ComboBox_TySaapunut#nuorisotoimi</t>
  </si>
  <si>
    <t>ComboBox_TySaapunut#muu nuorisotoimi</t>
  </si>
  <si>
    <t>KELA</t>
  </si>
  <si>
    <t>ComboBox_TySaapunut#KELA</t>
  </si>
  <si>
    <t>Työeläkelaitos tai vakuutusyhtiö</t>
  </si>
  <si>
    <t>ComboBox_TySaapunut#työeläkelaitos / vakuutusyhtiö</t>
  </si>
  <si>
    <t>Kriminaalihuolto</t>
  </si>
  <si>
    <t>ComboBox_TySaapunut#kriminaalihuolto</t>
  </si>
  <si>
    <t>Armeija/Time out</t>
  </si>
  <si>
    <t>ComboBox_TySaapunut#armeija/ Time out</t>
  </si>
  <si>
    <t>Siviilipalvelu*</t>
  </si>
  <si>
    <t>ComboBox_TySaapunut#siviilipalvelu</t>
  </si>
  <si>
    <t>Ohjaamo*</t>
  </si>
  <si>
    <t>ComboBox_TySaapunut#ohjaamo</t>
  </si>
  <si>
    <t>Suoraan työpajalle</t>
  </si>
  <si>
    <t>ComboBox_TySaapunut#suoraan työpajalle</t>
  </si>
  <si>
    <t>3. sektori</t>
  </si>
  <si>
    <t>ComboBox_TySaapunut#3. sektori</t>
  </si>
  <si>
    <t>Muu taho</t>
  </si>
  <si>
    <t>ComboBox_TySaapunut#muu taho</t>
  </si>
  <si>
    <t>ComboBox_TySaapunut#ei tietoa</t>
  </si>
  <si>
    <t>eri kaav""</t>
  </si>
  <si>
    <t>NUORET yhteensä</t>
  </si>
  <si>
    <t>Edelleen peruskoulussa</t>
  </si>
  <si>
    <t>ComboBox_EtKoulutustausta_alku#edelleen peruskoulussa</t>
  </si>
  <si>
    <t>Peruskoulu keskeytynyt</t>
  </si>
  <si>
    <t>ComboBox_EtKoulutustausta_alku#peruskoulu keskeytynyt</t>
  </si>
  <si>
    <t xml:space="preserve">Peruskoulu suoritettu </t>
  </si>
  <si>
    <t>ComboBox_EtKoulutustausta_alku#peruskoulu suoritettu</t>
  </si>
  <si>
    <t>Lukion oppimäärä</t>
  </si>
  <si>
    <t>ComboBox_EtKoulutustausta_alku#lukion oppimäärä</t>
  </si>
  <si>
    <t>Ylioppilas</t>
  </si>
  <si>
    <t>ComboBox_EtKoulutustausta_alku#ylioppilas</t>
  </si>
  <si>
    <t>2. asteen ammatillinen tutkinto suoritettu</t>
  </si>
  <si>
    <t>ComboBox_EtKoulutustausta_alku#2. asteen ammatillinen tutkinto</t>
  </si>
  <si>
    <t>Ammattikorkeakoulututkinto</t>
  </si>
  <si>
    <t>ComboBox_EtKoulutustausta_alku#ammattikorkeakoulututkinto</t>
  </si>
  <si>
    <t>Yliopistotutkinto</t>
  </si>
  <si>
    <t>ComboBox_EtKoulutustausta_alku#yliopistotutkinto</t>
  </si>
  <si>
    <t>Ulkomailla suoritettu tutkinto</t>
  </si>
  <si>
    <t>ComboBox_EtKoulutustausta_alku#ulkomailla suoritettu tutkinto</t>
  </si>
  <si>
    <t>Muu</t>
  </si>
  <si>
    <t>ComboBox_EtKoulutustausta_alku#muu tutkinto</t>
  </si>
  <si>
    <t>ComboBox_EtKoulutustausta_alku#ei tietoa</t>
  </si>
  <si>
    <t>eri kaav ""</t>
  </si>
  <si>
    <t xml:space="preserve">Työhallinto </t>
  </si>
  <si>
    <t>Työkokeilu</t>
  </si>
  <si>
    <t>ComboBox_TyToimenpide#työkokeilu</t>
  </si>
  <si>
    <t>Palkkatuettu työ</t>
  </si>
  <si>
    <t>ComboBox_TyToimenpide#palkkatuettu työ</t>
  </si>
  <si>
    <t>Työvoimakoulutus</t>
  </si>
  <si>
    <t>ComboBox_TyToimenpide#työvoimakoulutus</t>
  </si>
  <si>
    <t>Työhönvalmennus</t>
  </si>
  <si>
    <t>ComboBox_TyToimenpide#työhönvalmennus</t>
  </si>
  <si>
    <t>Kunta ja työhallinto</t>
  </si>
  <si>
    <t>Kuntouttava työtoiminta</t>
  </si>
  <si>
    <t>ComboBox_TyToimenpide#kuntouttava työtoiminta</t>
  </si>
  <si>
    <t>Maahanmuuttajan kotoutumistoimenpide</t>
  </si>
  <si>
    <t>ComboBox_TyToimenpide#maahanmuuttajan kotoutumistoimenpide</t>
  </si>
  <si>
    <t>Kunta</t>
  </si>
  <si>
    <t>Sosiaalihuoltolain mukainen sosiaalinen kuntoutus</t>
  </si>
  <si>
    <t>ComboBox_TyToimenpide#sosiaalihuoltolain mukainen sosiaalinen kuntoutus</t>
  </si>
  <si>
    <t>Muu sosiaalitoimen ennaltaehkäisevä tukitoimi</t>
  </si>
  <si>
    <t>ComboBox_TyToimenpide#muu sosiaalitoimen ennaltaehkäisevä tukitoimi</t>
  </si>
  <si>
    <t>Kehitysvammaisten päivätoiminta</t>
  </si>
  <si>
    <t>ComboBox_TyToimenpide#kehitysvammaisten päivätoiminta</t>
  </si>
  <si>
    <t>Velvoitetyöllistetty (yli 57-vuotiaille)</t>
  </si>
  <si>
    <t>ComboBox_TyToimenpide#velvoitetyöllistetty (yli 57-vuotiaille)</t>
  </si>
  <si>
    <t>Ammatillinen kuntoutusselvitys</t>
  </si>
  <si>
    <t>ComboBox_TyToimenpide#ammatillinen kuntoutusselvitys</t>
  </si>
  <si>
    <t>Ammatillinen kuntoutus*</t>
  </si>
  <si>
    <t>ComboBox_TyToimenpide#ammatillinen kuntoutus</t>
  </si>
  <si>
    <t>Ammatillinen kuntoutuskurssi*</t>
  </si>
  <si>
    <t>ComboBox_TyToimenpide#ammatillinen kuntoutuskurssi</t>
  </si>
  <si>
    <t>Vajaakuntoisten ammatillinen koulutus**</t>
  </si>
  <si>
    <t>ComboBox_TyToimenpide#vajaakuntoisten ammatillisessa koulutuksessa</t>
  </si>
  <si>
    <t>Avomuotoinen työhönvalmennus**</t>
  </si>
  <si>
    <t>ComboBox_TyToimenpide#avomuotoisessa työhönvalmennuksessa</t>
  </si>
  <si>
    <t>Mielenterveyskuntoutujien työhönvalmennus**</t>
  </si>
  <si>
    <t>ComboBox_TyToimenpide#mielenterveyskuntoutujien työhönvalmennuksessa</t>
  </si>
  <si>
    <t>Vajaakuntoisten työhönvalmennus**</t>
  </si>
  <si>
    <t>ComboBox_TyToimenpide#vajaakuntoisten työhönvalmennuksessa</t>
  </si>
  <si>
    <t>Koulutus</t>
  </si>
  <si>
    <t xml:space="preserve">Peruskoulu / pajakoulu (sis. joustavan perusopetuksen ja  oppivelvollisuuden suorittamisen) </t>
  </si>
  <si>
    <t>ComboBox_TyToimenpide#peruskoulu / pajakoulu</t>
  </si>
  <si>
    <t>ComboBox_TyToimenpide#suorittamassa oppivelvollisuutta työpajalla</t>
  </si>
  <si>
    <t>ComboBox_TyToimenpide#pajakoulussa</t>
  </si>
  <si>
    <t>Oppisopimus / tuettu oppisopimus</t>
  </si>
  <si>
    <t>ComboBox_TyToimenpide#oppisopimus / tuettu oppisopimus</t>
  </si>
  <si>
    <t>ComboBox_TyToimenpide#tuetussa oppisopimuskoulutuksessa</t>
  </si>
  <si>
    <t>Ammatillinen koulutus (ilman sopimusta)</t>
  </si>
  <si>
    <t>ComboBox_TyToimenpide#ammatillinen koulutus (ilman sopimusta)</t>
  </si>
  <si>
    <t>Ammatillinen erityisopetus</t>
  </si>
  <si>
    <t>ComboBox_TyToimenpide#ammatillinen erityisopetus</t>
  </si>
  <si>
    <t>Lukio</t>
  </si>
  <si>
    <t>ComboBox_TyToimenpide#lukio</t>
  </si>
  <si>
    <t>Tuotantokoulu</t>
  </si>
  <si>
    <t>ComboBox_TyToimenpide#tuotantokoulu</t>
  </si>
  <si>
    <t>Koulutussopimus (entinen työssäoppiminen)</t>
  </si>
  <si>
    <t>ComboBox_TyToimenpide#koulutussopimus</t>
  </si>
  <si>
    <t>Muut</t>
  </si>
  <si>
    <t>ComboBox_TyToimenpide#palveluohjauksessa</t>
  </si>
  <si>
    <t>Siviilipalvelus (valtio)</t>
  </si>
  <si>
    <t>ComboBox_TyToimenpide#siviilipalvelus</t>
  </si>
  <si>
    <t>Työ- ja toimintakyvyn arviointi</t>
  </si>
  <si>
    <t>ComboBox_TyToimenpide#työ- ja toimintakyvyn arviointi</t>
  </si>
  <si>
    <t>(Nuorten-) kesätyö</t>
  </si>
  <si>
    <t>ComboBox_TyToimenpide#(nuorten-) kesätyö</t>
  </si>
  <si>
    <t>Toimenpide sopimuksella*</t>
  </si>
  <si>
    <t>ComboBox_TyToimenpide#toimenpide sopimuksella</t>
  </si>
  <si>
    <t>Toimenpide ilman lähettävän tahon sopimusta*</t>
  </si>
  <si>
    <t>ComboBox_TyToimenpide#toimenpide ilman lähettävän tahon sopimusta</t>
  </si>
  <si>
    <t>Jossakin muussa toimenpiteessä</t>
  </si>
  <si>
    <t>ComboBox_TyToimenpide#jokin muu</t>
  </si>
  <si>
    <t>ComboBox_TyToimenpide#jossakin muussa toimenpiteessä</t>
  </si>
  <si>
    <t xml:space="preserve">Ei tietoa </t>
  </si>
  <si>
    <t>Ei tietoa (Jaksolle ei ole kirjattu toimenpidettä)</t>
  </si>
  <si>
    <t>ComboBox_TyToimenpide#ei tietoa</t>
  </si>
  <si>
    <t>Ei tietoa (Jaksoa ei ole kirjattu lainkaan)</t>
  </si>
  <si>
    <t>eri kaava ERI SIVULTA</t>
  </si>
  <si>
    <t>* lisätty 2019 **poistunut 2019</t>
  </si>
  <si>
    <t>Nämä luvut sijoittumisesta työpajajakson jälkeen julkistetaan ja visualisoidaan nuorisotilastot.fi sivuille otsikkotasolla:</t>
  </si>
  <si>
    <t>Edelleen työpajalla</t>
  </si>
  <si>
    <t>edelleen työpajalla</t>
  </si>
  <si>
    <t>ComboBox_TySijoittuminen#edelleen työpajalla</t>
  </si>
  <si>
    <t>Koulutukseen</t>
  </si>
  <si>
    <t>koulutukseen -tutkintotavoite</t>
  </si>
  <si>
    <t>ComboBox_TySijoittuminen#koulutukseen -tutkintotavoite</t>
  </si>
  <si>
    <t>koulutukseen -kurssi</t>
  </si>
  <si>
    <t>Työelämään</t>
  </si>
  <si>
    <t>ComboBox_TySijoittuminen#koulutukseen -kurssi</t>
  </si>
  <si>
    <t>koulutukseen*</t>
  </si>
  <si>
    <t>Muuhun ohjattuun toimenpiteeseen</t>
  </si>
  <si>
    <t>koulutukseen</t>
  </si>
  <si>
    <t>työelämään -avoimille</t>
  </si>
  <si>
    <t>Muualle</t>
  </si>
  <si>
    <t>ComboBox_TySijoittuminen#työelämään -avoimille</t>
  </si>
  <si>
    <t>työelämään -tuettu</t>
  </si>
  <si>
    <t>Työttömäksi</t>
  </si>
  <si>
    <t>ComboBox_TySijoittuminen#työelämään -tuettu</t>
  </si>
  <si>
    <t>työelämään*</t>
  </si>
  <si>
    <t>Yhteensä</t>
  </si>
  <si>
    <t>työelämään</t>
  </si>
  <si>
    <t>työkokeilu</t>
  </si>
  <si>
    <t>ComboBox_TySijoittuminen#työkokeilu</t>
  </si>
  <si>
    <t>kuntouttava työtoiminta</t>
  </si>
  <si>
    <t>Tiedoksi, ei visualisoida:</t>
  </si>
  <si>
    <t>ComboBox_TySijoittuminen#kuntouttava työtoiminta</t>
  </si>
  <si>
    <t>kuntoutuspalvelut</t>
  </si>
  <si>
    <t>ComboBox_TySijoittuminen#kuntoutuspalvelut</t>
  </si>
  <si>
    <t>mielenterveyspalvelut</t>
  </si>
  <si>
    <t>ComboBox_TySijoittuminen#mielenterveyspalvelut</t>
  </si>
  <si>
    <t>päihdekuntoutus</t>
  </si>
  <si>
    <t>Muu syy</t>
  </si>
  <si>
    <t>ComboBox_TySijoittuminen#päihdekuntoutus</t>
  </si>
  <si>
    <t>muuhun ohjattuun toimenpiteeseen</t>
  </si>
  <si>
    <t>ComboBox_TySijoittuminen#muuhun ohjattuun toimenpiteeseen</t>
  </si>
  <si>
    <t>perhevapaa</t>
  </si>
  <si>
    <t>ComboBox_TySijoittuminen#perhevapaa</t>
  </si>
  <si>
    <t>sairausloma</t>
  </si>
  <si>
    <t>ComboBox_TySijoittuminen#sairausloma</t>
  </si>
  <si>
    <t>eläke</t>
  </si>
  <si>
    <t>ComboBox_TySijoittuminen#eläke</t>
  </si>
  <si>
    <t>armeija</t>
  </si>
  <si>
    <t>ComboBox_TySijoittuminen#armeija</t>
  </si>
  <si>
    <t>siviilipalvelus</t>
  </si>
  <si>
    <t>ComboBox_TySijoittuminen#siviilipalvelus</t>
  </si>
  <si>
    <t>muualle</t>
  </si>
  <si>
    <t>ComboBox_TySijoittuminen#muualle</t>
  </si>
  <si>
    <t>työttömäksi</t>
  </si>
  <si>
    <t>ComboBox_TySijoittuminen#työttömäksi</t>
  </si>
  <si>
    <t>ei aloittanut</t>
  </si>
  <si>
    <t>ComboBox_TySijoittuminen#ei aloittanut</t>
  </si>
  <si>
    <t>keskeytynyt ilman lisätietoa</t>
  </si>
  <si>
    <t>ComboBox_TySijoittuminen#keskeytynyt ilman lisätietoa</t>
  </si>
  <si>
    <t>muutto toiselle paikkakunnalle</t>
  </si>
  <si>
    <t>ComboBox_TySijoittuminen#muutto toiselle paikkakunnalle</t>
  </si>
  <si>
    <t>ei tietoa</t>
  </si>
  <si>
    <t>ComboBox_TySijoittuminen#ei tietoa</t>
  </si>
  <si>
    <t>ei seurata</t>
  </si>
  <si>
    <t>ComboBox_TySijoittuminen#ei seurata</t>
  </si>
  <si>
    <t>Valmentautujien tilanne vuosi työpajajakson jälkeen</t>
  </si>
  <si>
    <t>Koulutuksessa</t>
  </si>
  <si>
    <t>ComboBox_TySeuranta#koulutuksessa</t>
  </si>
  <si>
    <t>Työelämässä</t>
  </si>
  <si>
    <t>ComboBox_TySeuranta#työelämässä</t>
  </si>
  <si>
    <t>Työttömänä</t>
  </si>
  <si>
    <t>ComboBox_TySeuranta#työttömänä</t>
  </si>
  <si>
    <t>Edelleen työpajalla (sis. jakso ei vielä päättynyt)**</t>
  </si>
  <si>
    <t>ComboBox_TySeuranta#edelleen työpajalla</t>
  </si>
  <si>
    <t>Muualla</t>
  </si>
  <si>
    <t>ComboBox_TySeuranta#muualla</t>
  </si>
  <si>
    <t>Ei saatu yhteyttä</t>
  </si>
  <si>
    <t>ComboBox_TySeuranta#ei saatu yhteyttä</t>
  </si>
  <si>
    <t>Ei seurata</t>
  </si>
  <si>
    <t>ComboBox_TySeuranta#ei seurata</t>
  </si>
  <si>
    <t>ComboBox_TySeuranta#ei tietoa</t>
  </si>
  <si>
    <t>Kyllä, tarkistettu ja siirretään eteenpäin</t>
  </si>
  <si>
    <t>Ei tarkistettu, ei siirretä</t>
  </si>
  <si>
    <t>Yhteydenottopyyntö</t>
  </si>
  <si>
    <t>ComboBox_EtStatus#yhteydenottopyyntö</t>
  </si>
  <si>
    <t>Valitsematta</t>
  </si>
  <si>
    <t>Kontakti</t>
  </si>
  <si>
    <t>ComboBox_EtStatus#kontakti</t>
  </si>
  <si>
    <t xml:space="preserve">Tiedot tarkistettu? </t>
  </si>
  <si>
    <t>Tavoitettu</t>
  </si>
  <si>
    <t>ComboBox_EtStatus#tavoitettu</t>
  </si>
  <si>
    <t>OptionButton_TyHlo_N</t>
  </si>
  <si>
    <t>OptionButton_TyHlo_M</t>
  </si>
  <si>
    <t>vanha</t>
  </si>
  <si>
    <t>HTV</t>
  </si>
  <si>
    <t>HLÖ</t>
  </si>
  <si>
    <t>Henkilöstön määrä</t>
  </si>
  <si>
    <t>Henkilöstön koulutustausta ja sukupuoli</t>
  </si>
  <si>
    <t>Työsuhde</t>
  </si>
  <si>
    <t>Yliopisto</t>
  </si>
  <si>
    <t>ComboBox_TyHlo_tyosuhde#vakituinen</t>
  </si>
  <si>
    <t>ComboBox_TyHlo_koulutus#yliopistotutkinto</t>
  </si>
  <si>
    <t>Ylempi ammattikorkeakoulu</t>
  </si>
  <si>
    <t>ComboBox_TyHlo_tyosuhde#vakituisluonteinen</t>
  </si>
  <si>
    <t>ComboBox_TyHlo_koulutus#ylempi AMK-tutkinto</t>
  </si>
  <si>
    <t>Vakituisia</t>
  </si>
  <si>
    <t>Ammattikorkeakoulu</t>
  </si>
  <si>
    <t>ComboBox_TyHlo_tyosuhde#muulla projektirahoituksella palkattu</t>
  </si>
  <si>
    <t>ComboBox_TyHlo_koulutus#AMK-tutkinto</t>
  </si>
  <si>
    <t>2. asteen tutkinto</t>
  </si>
  <si>
    <t>ComboBox_TyHlo_tyosuhde#palkkatuella työllistetty</t>
  </si>
  <si>
    <t>ComboBox_TyHlo_koulutus#2. asteen tutkinto</t>
  </si>
  <si>
    <t>Muu ammattitutkinto</t>
  </si>
  <si>
    <t>ComboBox_TyHlo_tyosuhde#muu</t>
  </si>
  <si>
    <t>ComboBox_TyHlo_koulutus#muu ammattitutkinto</t>
  </si>
  <si>
    <t>Palkkatuella työllistettyjä</t>
  </si>
  <si>
    <t>Ei ammattillista tutkintoa</t>
  </si>
  <si>
    <t>ComboBox_TyHlo_tyosuhde#ei tietoa</t>
  </si>
  <si>
    <t>ComboBox_TyHlo_koulutus#ei ammatillista koulutusta</t>
  </si>
  <si>
    <t>ComboBox_TyHlo_koulutus#muu koulutus</t>
  </si>
  <si>
    <t>ComboBox_TyHlo_koulutus#ei tietoa</t>
  </si>
  <si>
    <t>Yhteensä (henkilömäärä):</t>
  </si>
  <si>
    <t>Työtehtävä</t>
  </si>
  <si>
    <t>Työntehtävä</t>
  </si>
  <si>
    <t>Ylempi Ammatti- korkeakoulu</t>
  </si>
  <si>
    <t>Ammatti-korkeakoulu</t>
  </si>
  <si>
    <t>Muu, erittele alla</t>
  </si>
  <si>
    <t>Millaisissa tehtävissä henkilöstö toimi?</t>
  </si>
  <si>
    <t>Henkilöstön koulutustausta ja tehtävä</t>
  </si>
  <si>
    <t>ComboBox_TyHlo_tyoteht#työ-/työhönvalmentajana</t>
  </si>
  <si>
    <t>Yksilövalmentajina</t>
  </si>
  <si>
    <t>Yksilövalmentajat</t>
  </si>
  <si>
    <t>ComboBox_TyHlo_tyoteht#yksilövalmentajana</t>
  </si>
  <si>
    <t>Etsivän nuorisotyötekijöinä</t>
  </si>
  <si>
    <t>ComboBox_TyHlo_tyoteht#etsivän nuorisotyöntekijänä</t>
  </si>
  <si>
    <t>Johtotehtävissä</t>
  </si>
  <si>
    <t>Johto</t>
  </si>
  <si>
    <t>ComboBox_TyHlo_tyoteht#johtotehtävissä</t>
  </si>
  <si>
    <t>Kehittämis- ja suunnittelutehtävissä</t>
  </si>
  <si>
    <t>Kehittäminen ja suunnittelu</t>
  </si>
  <si>
    <t>ComboBox_TyHlo_tyoteht#kehittämis- ja suunnittelutehtävissä</t>
  </si>
  <si>
    <t>Muissa hallinnon työtehtävissä</t>
  </si>
  <si>
    <t>Muu hallinto</t>
  </si>
  <si>
    <t>ComboBox_TyHlo_tyoteht#muissa hallinnon työtehtävissä</t>
  </si>
  <si>
    <t>Muissa tehtävissä</t>
  </si>
  <si>
    <t>ComboBox_TyHlo_tyoteht#muissa tehtävissä</t>
  </si>
  <si>
    <t>ComboBox_TyHlo_tyoteht#ei tietoa</t>
  </si>
  <si>
    <t>Henkilöstön kielitaito</t>
  </si>
  <si>
    <t>Etsivien ammattinimike</t>
  </si>
  <si>
    <t>ComboBox_TyHlo_tutkinto#kuntoutuksen ohjaaja</t>
  </si>
  <si>
    <t>ComboBox_TyHlo_tutkinto#lasten ja nuorten erityisohjaaja</t>
  </si>
  <si>
    <t>ComboBox_TyHlo_tutkinto#liikunnanohjaaja</t>
  </si>
  <si>
    <t>ComboBox_TyHlo_tutkinto#lähihoitaja</t>
  </si>
  <si>
    <t>ComboBox_TyHlo_tutkinto#nuoriso- ja vapaa-ajan ohjaaja</t>
  </si>
  <si>
    <t>ComboBox_TyHlo_tutkinto#nuorisosihteeri</t>
  </si>
  <si>
    <t>ComboBox_TyHlo_tutkinto#sairaanhoitaja</t>
  </si>
  <si>
    <t>ComboBox_TyHlo_tutkinto#sosionomi</t>
  </si>
  <si>
    <t>ComboBox_TyHlo_tutkinto#yhteisöpedagogi</t>
  </si>
  <si>
    <t>ComboBox_TyHlo_tutkinto#muu</t>
  </si>
  <si>
    <t>ComboBox_TyHlo_tutkinto#ei tietoa</t>
  </si>
  <si>
    <t>Kieli</t>
  </si>
  <si>
    <t>%</t>
  </si>
  <si>
    <t>Tutkinto</t>
  </si>
  <si>
    <t>kuntoutuksen ohjaaja</t>
  </si>
  <si>
    <t>lasten ja nuorten erityisohjaaja</t>
  </si>
  <si>
    <t>liikunnanohjaaja</t>
  </si>
  <si>
    <t>lähihoitaja</t>
  </si>
  <si>
    <t>nuoriso- ja vapaa-ajan ohjaaja</t>
  </si>
  <si>
    <t>nuorisosihteeri</t>
  </si>
  <si>
    <t>sairaanhoitaja</t>
  </si>
  <si>
    <t>sosionomi</t>
  </si>
  <si>
    <t>yhteisöpedagogi</t>
  </si>
  <si>
    <t>muu</t>
  </si>
  <si>
    <t/>
  </si>
  <si>
    <t>Kirjoita organisaation nimi:</t>
  </si>
  <si>
    <t>TILASTO</t>
  </si>
  <si>
    <t>Muutto toiselle paikkakunnalle</t>
  </si>
  <si>
    <t>Työvalmentajina*</t>
  </si>
  <si>
    <t>Työhönvalmentajina*</t>
  </si>
  <si>
    <t>Työvalmentajat*</t>
  </si>
  <si>
    <t>Työhönvalmentajat*</t>
  </si>
  <si>
    <t>* HUOM! Työ- ja työhönvalmentajat ovat eroteltu toisistaan vuonna 2020</t>
  </si>
  <si>
    <t>Palveluohjauksessa (ohjattu muualle kuin työpajalle)</t>
  </si>
  <si>
    <t>Projektirahoituksella palkattu määräaikainen</t>
  </si>
  <si>
    <t>Muu määräaikaisuus (aikaisemmin vakituisluonteinen)</t>
  </si>
  <si>
    <r>
      <t xml:space="preserve">HTV </t>
    </r>
    <r>
      <rPr>
        <sz val="10"/>
        <color theme="1"/>
        <rFont val="Calibri"/>
        <family val="2"/>
        <scheme val="minor"/>
      </rPr>
      <t>(arvio kohdistuen työhön alle 29-vuotiaiden nuorten kanssa)</t>
    </r>
  </si>
  <si>
    <t>Voit tarkistaa yhden työntekijän henkilötyövuodet HTV-laskurilla</t>
  </si>
  <si>
    <t>Tällä laskurilla lasketaan yhden työntekijän henkilövuodet yhden vuoden aikana</t>
  </si>
  <si>
    <t>HTV-laskuri</t>
  </si>
  <si>
    <t>Esimerkki</t>
  </si>
  <si>
    <t>Nimi</t>
  </si>
  <si>
    <t>Työ alkanut 
(1 vuoden aikana)</t>
  </si>
  <si>
    <t>Työ loppunut 
(1 vuoden aikana)</t>
  </si>
  <si>
    <t>Päiviä</t>
  </si>
  <si>
    <t>Laskettu htv</t>
  </si>
  <si>
    <t>Työaika-prosentti</t>
  </si>
  <si>
    <t>Essi Esimerkki</t>
  </si>
  <si>
    <t>Summa</t>
  </si>
  <si>
    <t xml:space="preserve">OHJE: Merkitse halutessasi työntekijän nimi. 
Merkitse yhdelle riville aikaväli, jolloin työntekijä on ollut töissä ja määritä kyseiselle ajalle työaikaprosentti. 
Ota laskurissa huomioon yli 10 päivän yhtämittaiset työsuhteenkatkot.
Voit tehdä aina uuden rivin työsuhteenkatkon jälkeen toteutuneelle työsuhdejaksolle. 
Laskuriin merkitään työajat vain yhden vuoden ajalta, jolloin 100% työsuhde koko vuodelta on 1HTV. Työsuhteenkatkot tai pienempi kuin 100 % työaika vähentävät henkilötyövuosia. 
Laskuri laskee toteutuneet palvelussuhdepäivät ja HTV:n työntekijälle merkittyjen työaikarivien perusteella.
</t>
  </si>
  <si>
    <t>https://www.youtube.com/watch?v=3sJG_xIwlWU</t>
  </si>
  <si>
    <t>Ohjevideon löydät osoitteesta:</t>
  </si>
  <si>
    <t xml:space="preserve"> - 01.01.2021-31.12.2021</t>
  </si>
  <si>
    <t>Henkilöstön kielitaito - 01.01.2021-31.12.2021</t>
  </si>
  <si>
    <t>Etsivien ammattinimike - 01.01.2021-31.12.2021</t>
  </si>
  <si>
    <t xml:space="preserve"> - 02.01.2020-31.12.2020 </t>
  </si>
  <si>
    <t xml:space="preserve"> - 01.01.2021-31.12.2021 </t>
  </si>
  <si>
    <t>(Kaikki kunnat, Kaikki yksiköt)</t>
  </si>
  <si>
    <t>TE-palvelut</t>
  </si>
  <si>
    <t>Työllisyyspalvelut</t>
  </si>
  <si>
    <t>Oppilaitos</t>
  </si>
  <si>
    <t>Sosiaali-, terveys- ja nuorisopalvelut</t>
  </si>
  <si>
    <t>Muut julkiset palvelut</t>
  </si>
  <si>
    <t>Saapuminen</t>
  </si>
  <si>
    <t>Toinen aste</t>
  </si>
  <si>
    <t>Korkeakoulu</t>
  </si>
  <si>
    <t>Koulutustausta</t>
  </si>
  <si>
    <t>Kotimaiset kielet</t>
  </si>
  <si>
    <t>Vierasperäiset kielet</t>
  </si>
  <si>
    <t>Äidinkieli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</si>
</sst>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0;\ \-\ "/>
    <numFmt numFmtId="166" formatCode="#,##0;\ \-\ #,##0;\ \-\ "/>
    <numFmt numFmtId="167" formatCode="#,##0.00;[Red]\-#,##0.00;\ \-\ "/>
    <numFmt numFmtId="168" formatCode="#,##0.00;\ \-#,##0.00;\ \-\ "/>
    <numFmt numFmtId="169" formatCode="#,##0;\-#,##0;\ \-\ "/>
    <numFmt numFmtId="170" formatCode="0.0\ %"/>
    <numFmt numFmtId="171" formatCode="#,##0.00;\-#,##0.00;\ \-\ "/>
  </numFmts>
  <fonts count="34" x14ac:knownFonts="1">
    <font>
      <sz val="11"/>
      <color theme="1"/>
      <name val="Calibri"/>
      <family val="2"/>
      <scheme val="minor"/>
    </font>
    <font>
      <sz val="11"/>
      <color theme="1"/>
      <name val="Calibri"/>
      <family val="2"/>
      <scheme val="minor"/>
    </font>
    <font>
      <sz val="11"/>
      <color rgb="FF006100"/>
      <name val="Calibri"/>
      <family val="2"/>
      <scheme val="minor"/>
    </font>
    <font>
      <sz val="11"/>
      <color rgb="FF3F3F76"/>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font>
    <font>
      <b/>
      <sz val="9"/>
      <name val="Calibri"/>
      <family val="2"/>
      <scheme val="minor"/>
    </font>
    <font>
      <sz val="10"/>
      <name val="Calibri"/>
      <family val="2"/>
      <scheme val="minor"/>
    </font>
    <font>
      <sz val="11"/>
      <name val="Calibri"/>
      <family val="2"/>
      <scheme val="minor"/>
    </font>
    <font>
      <sz val="10"/>
      <color theme="1"/>
      <name val="Calibri"/>
      <family val="2"/>
      <scheme val="minor"/>
    </font>
    <font>
      <b/>
      <sz val="14"/>
      <color theme="1"/>
      <name val="Calibri"/>
      <family val="2"/>
      <scheme val="minor"/>
    </font>
    <font>
      <b/>
      <sz val="11"/>
      <color theme="1"/>
      <name val="Calibri"/>
      <family val="2"/>
    </font>
    <font>
      <sz val="11"/>
      <name val="Calibri"/>
      <family val="2"/>
    </font>
    <font>
      <i/>
      <sz val="11"/>
      <color theme="1"/>
      <name val="Calibri"/>
      <family val="2"/>
      <scheme val="minor"/>
    </font>
    <font>
      <b/>
      <sz val="11"/>
      <name val="Calibri"/>
      <family val="2"/>
    </font>
    <font>
      <i/>
      <sz val="11"/>
      <name val="Calibri"/>
      <family val="2"/>
      <scheme val="minor"/>
    </font>
    <font>
      <b/>
      <sz val="9"/>
      <name val="Calibri"/>
      <family val="2"/>
    </font>
    <font>
      <sz val="9"/>
      <name val="Calibri"/>
      <family val="2"/>
    </font>
    <font>
      <i/>
      <sz val="10"/>
      <name val="Calibri"/>
      <family val="2"/>
      <scheme val="minor"/>
    </font>
    <font>
      <b/>
      <i/>
      <sz val="11"/>
      <color theme="1"/>
      <name val="Calibri"/>
      <family val="2"/>
      <scheme val="minor"/>
    </font>
    <font>
      <sz val="10"/>
      <name val="Calibri"/>
      <family val="2"/>
    </font>
    <font>
      <b/>
      <sz val="10"/>
      <color theme="0"/>
      <name val="Calibri"/>
      <family val="2"/>
      <scheme val="minor"/>
    </font>
    <font>
      <b/>
      <sz val="11"/>
      <color rgb="FFFF0000"/>
      <name val="Calibri"/>
      <family val="2"/>
      <scheme val="minor"/>
    </font>
    <font>
      <b/>
      <sz val="10"/>
      <name val="Calibri"/>
      <family val="2"/>
      <scheme val="minor"/>
    </font>
    <font>
      <sz val="10"/>
      <color theme="0"/>
      <name val="Calibri"/>
      <family val="2"/>
      <scheme val="minor"/>
    </font>
    <font>
      <b/>
      <sz val="11"/>
      <name val="Calibri"/>
      <family val="2"/>
      <scheme val="minor"/>
    </font>
    <font>
      <b/>
      <i/>
      <sz val="10"/>
      <color rgb="FFFF0000"/>
      <name val="Calibri"/>
      <family val="2"/>
      <scheme val="minor"/>
    </font>
    <font>
      <sz val="9"/>
      <color theme="1"/>
      <name val="Calibri"/>
      <family val="2"/>
      <scheme val="minor"/>
    </font>
    <font>
      <sz val="9"/>
      <name val="Calibri"/>
      <family val="2"/>
      <scheme val="minor"/>
    </font>
    <font>
      <sz val="9"/>
      <color theme="0" tint="-0.499984740745262"/>
      <name val="Calibri"/>
      <family val="2"/>
      <scheme val="minor"/>
    </font>
  </fonts>
  <fills count="22">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FFCC"/>
      </patternFill>
    </fill>
    <fill>
      <patternFill patternType="solid">
        <fgColor theme="7" tint="0.39997558519241921"/>
        <bgColor indexed="65"/>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bgColor indexed="64"/>
      </patternFill>
    </fill>
    <fill>
      <patternFill patternType="solid">
        <fgColor theme="3"/>
        <bgColor theme="4" tint="0.79998168889431442"/>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rgb="FFB2B2B2"/>
      </left>
      <right style="thin">
        <color rgb="FFB2B2B2"/>
      </right>
      <top/>
      <bottom style="thin">
        <color rgb="FFB2B2B2"/>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bottom/>
      <diagonal/>
    </border>
    <border>
      <left style="thin">
        <color rgb="FFB2B2B2"/>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bottom style="thin">
        <color indexed="64"/>
      </bottom>
      <diagonal/>
    </border>
    <border>
      <left/>
      <right/>
      <top style="thin">
        <color indexed="64"/>
      </top>
      <bottom/>
      <diagonal/>
    </border>
    <border>
      <left/>
      <right/>
      <top/>
      <bottom style="thin">
        <color theme="0" tint="-0.499984740745262"/>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theme="1" tint="0.499984740745262"/>
      </left>
      <right style="thin">
        <color theme="1" tint="0.499984740745262"/>
      </right>
      <top/>
      <bottom style="thin">
        <color theme="1" tint="0.499984740745262"/>
      </bottom>
      <diagonal/>
    </border>
    <border>
      <left/>
      <right/>
      <top style="thin">
        <color indexed="64"/>
      </top>
      <bottom style="thin">
        <color indexed="64"/>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style="thin">
        <color theme="0" tint="-0.14996795556505021"/>
      </left>
      <right/>
      <top/>
      <bottom/>
      <diagonal/>
    </border>
    <border>
      <left style="thin">
        <color theme="0" tint="-0.499984740745262"/>
      </left>
      <right/>
      <top/>
      <bottom/>
      <diagonal/>
    </border>
    <border>
      <left/>
      <right/>
      <top/>
      <bottom style="thin">
        <color indexed="64"/>
      </bottom>
      <diagonal/>
    </border>
    <border>
      <left style="thin">
        <color indexed="64"/>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
    <xf numFmtId="0" fontId="0" fillId="0" borderId="0"/>
    <xf numFmtId="0" fontId="2" fillId="2" borderId="0" applyNumberFormat="0" applyBorder="0" applyAlignment="0" applyProtection="0"/>
    <xf numFmtId="0" fontId="3" fillId="3" borderId="1" applyNumberFormat="0" applyAlignment="0" applyProtection="0"/>
    <xf numFmtId="0" fontId="1" fillId="5" borderId="2" applyNumberFormat="0" applyFont="0" applyAlignment="0" applyProtection="0"/>
    <xf numFmtId="0" fontId="1" fillId="6" borderId="0" applyNumberFormat="0" applyBorder="0" applyAlignment="0" applyProtection="0"/>
    <xf numFmtId="0" fontId="8" fillId="0" borderId="0" applyNumberFormat="0" applyFill="0" applyBorder="0" applyAlignment="0" applyProtection="0"/>
    <xf numFmtId="0" fontId="9" fillId="5" borderId="2" applyNumberFormat="0" applyFont="0" applyAlignment="0" applyProtection="0"/>
    <xf numFmtId="0" fontId="10" fillId="4" borderId="1" applyAlignment="0" applyProtection="0"/>
  </cellStyleXfs>
  <cellXfs count="190">
    <xf numFmtId="0" fontId="0" fillId="0" borderId="0" xfId="0"/>
    <xf numFmtId="0" fontId="0" fillId="0" borderId="0" xfId="0" applyFont="1" applyFill="1" applyProtection="1"/>
    <xf numFmtId="0" fontId="0" fillId="0" borderId="0" xfId="0" applyFill="1" applyProtection="1"/>
    <xf numFmtId="0" fontId="0" fillId="7" borderId="3" xfId="6" applyFont="1" applyFill="1" applyBorder="1" applyProtection="1"/>
    <xf numFmtId="0" fontId="2" fillId="2" borderId="4" xfId="1" applyBorder="1" applyProtection="1"/>
    <xf numFmtId="0" fontId="0" fillId="7" borderId="2" xfId="6" applyFont="1" applyFill="1" applyProtection="1"/>
    <xf numFmtId="0" fontId="0" fillId="0" borderId="0" xfId="0" applyProtection="1"/>
    <xf numFmtId="0" fontId="0" fillId="5" borderId="5" xfId="6" applyFont="1" applyBorder="1" applyProtection="1"/>
    <xf numFmtId="0" fontId="0" fillId="6" borderId="0" xfId="4" applyFont="1" applyAlignment="1" applyProtection="1">
      <alignment horizontal="left"/>
    </xf>
    <xf numFmtId="0" fontId="0" fillId="8" borderId="0" xfId="0" applyFill="1" applyBorder="1" applyProtection="1"/>
    <xf numFmtId="0" fontId="2" fillId="2" borderId="2" xfId="1" applyBorder="1" applyProtection="1"/>
    <xf numFmtId="0" fontId="0" fillId="8" borderId="0" xfId="0" applyFill="1" applyProtection="1"/>
    <xf numFmtId="0" fontId="0" fillId="0" borderId="0" xfId="0" applyFont="1" applyFill="1" applyBorder="1" applyProtection="1"/>
    <xf numFmtId="0" fontId="12" fillId="0" borderId="0" xfId="0" applyFont="1" applyFill="1" applyBorder="1" applyAlignment="1" applyProtection="1"/>
    <xf numFmtId="0" fontId="2" fillId="2" borderId="7" xfId="1" applyBorder="1" applyProtection="1"/>
    <xf numFmtId="0" fontId="13" fillId="0" borderId="0" xfId="0" applyFont="1" applyProtection="1"/>
    <xf numFmtId="0" fontId="13" fillId="5" borderId="2" xfId="6" applyFont="1" applyProtection="1"/>
    <xf numFmtId="0" fontId="13" fillId="0" borderId="0" xfId="0" applyFont="1" applyAlignment="1" applyProtection="1"/>
    <xf numFmtId="0" fontId="0" fillId="0" borderId="0" xfId="0" applyFont="1" applyFill="1"/>
    <xf numFmtId="0" fontId="0" fillId="0" borderId="0" xfId="0" applyFont="1"/>
    <xf numFmtId="49" fontId="12" fillId="5" borderId="8" xfId="6" applyNumberFormat="1" applyFont="1" applyBorder="1" applyProtection="1"/>
    <xf numFmtId="0" fontId="12" fillId="8" borderId="2" xfId="6" applyFont="1" applyFill="1" applyProtection="1"/>
    <xf numFmtId="0" fontId="2" fillId="5" borderId="2" xfId="3" applyFont="1" applyProtection="1"/>
    <xf numFmtId="0" fontId="1" fillId="6" borderId="9" xfId="4" applyBorder="1"/>
    <xf numFmtId="0" fontId="0" fillId="6" borderId="9" xfId="4" applyFont="1" applyBorder="1"/>
    <xf numFmtId="0" fontId="15" fillId="0" borderId="0" xfId="0" applyFont="1" applyFill="1" applyAlignment="1">
      <alignment vertical="center"/>
    </xf>
    <xf numFmtId="0" fontId="6" fillId="0" borderId="0" xfId="0" applyFont="1" applyFill="1" applyAlignment="1" applyProtection="1"/>
    <xf numFmtId="0" fontId="16" fillId="0" borderId="10" xfId="7" applyFont="1" applyFill="1" applyBorder="1" applyAlignment="1" applyProtection="1">
      <alignment vertical="center"/>
    </xf>
    <xf numFmtId="0" fontId="10" fillId="9" borderId="10" xfId="7" applyFont="1" applyFill="1" applyBorder="1" applyAlignment="1" applyProtection="1">
      <alignment horizontal="left"/>
    </xf>
    <xf numFmtId="0" fontId="10" fillId="10" borderId="10" xfId="7" applyFont="1" applyFill="1" applyBorder="1" applyAlignment="1" applyProtection="1">
      <alignment horizontal="left"/>
    </xf>
    <xf numFmtId="165" fontId="16" fillId="0" borderId="10" xfId="6" applyNumberFormat="1" applyFont="1" applyFill="1" applyBorder="1" applyAlignment="1" applyProtection="1"/>
    <xf numFmtId="0" fontId="7" fillId="11" borderId="10" xfId="0" applyFont="1" applyFill="1" applyBorder="1" applyAlignment="1">
      <alignment horizontal="left" vertical="center"/>
    </xf>
    <xf numFmtId="166" fontId="4" fillId="12" borderId="10" xfId="0" applyNumberFormat="1" applyFont="1" applyFill="1" applyBorder="1" applyProtection="1"/>
    <xf numFmtId="0" fontId="0" fillId="13" borderId="0" xfId="0" applyFont="1" applyFill="1"/>
    <xf numFmtId="0" fontId="0" fillId="14" borderId="0" xfId="0" applyFont="1" applyFill="1"/>
    <xf numFmtId="0" fontId="17" fillId="0" borderId="0" xfId="0" applyFont="1" applyFill="1" applyProtection="1"/>
    <xf numFmtId="0" fontId="6" fillId="14" borderId="0" xfId="0" applyFont="1" applyFill="1"/>
    <xf numFmtId="0" fontId="18" fillId="0" borderId="0" xfId="0" applyFont="1" applyFill="1" applyAlignment="1" applyProtection="1">
      <alignment horizontal="left"/>
    </xf>
    <xf numFmtId="0" fontId="12" fillId="0" borderId="0" xfId="0" applyFont="1" applyFill="1" applyAlignment="1" applyProtection="1"/>
    <xf numFmtId="0" fontId="10" fillId="8" borderId="10" xfId="7" applyFont="1" applyFill="1" applyBorder="1" applyAlignment="1" applyProtection="1">
      <alignment horizontal="left"/>
    </xf>
    <xf numFmtId="0" fontId="6" fillId="0" borderId="0" xfId="0" applyFont="1" applyFill="1"/>
    <xf numFmtId="0" fontId="16" fillId="0" borderId="11" xfId="7" applyFont="1" applyFill="1" applyBorder="1" applyAlignment="1" applyProtection="1">
      <alignment vertical="center"/>
    </xf>
    <xf numFmtId="165" fontId="16" fillId="0" borderId="11" xfId="6" applyNumberFormat="1" applyFont="1" applyFill="1" applyBorder="1" applyAlignment="1" applyProtection="1"/>
    <xf numFmtId="0" fontId="16" fillId="0" borderId="12" xfId="7" applyFont="1" applyFill="1" applyBorder="1" applyAlignment="1" applyProtection="1">
      <alignment vertical="center"/>
    </xf>
    <xf numFmtId="49" fontId="12" fillId="5" borderId="2" xfId="6" applyNumberFormat="1" applyFont="1" applyProtection="1"/>
    <xf numFmtId="0" fontId="5" fillId="0" borderId="0" xfId="0" applyFont="1"/>
    <xf numFmtId="49" fontId="5" fillId="0" borderId="0" xfId="0" applyNumberFormat="1" applyFont="1" applyFill="1"/>
    <xf numFmtId="0" fontId="5" fillId="13" borderId="0" xfId="0" applyFont="1" applyFill="1"/>
    <xf numFmtId="0" fontId="19" fillId="0" borderId="0" xfId="7" applyFont="1" applyFill="1" applyBorder="1" applyAlignment="1" applyProtection="1"/>
    <xf numFmtId="0" fontId="0" fillId="0" borderId="0" xfId="0" quotePrefix="1" applyFill="1" applyProtection="1"/>
    <xf numFmtId="0" fontId="20" fillId="0" borderId="10" xfId="7" applyFont="1" applyFill="1" applyBorder="1" applyAlignment="1" applyProtection="1">
      <alignment vertical="center" wrapText="1"/>
    </xf>
    <xf numFmtId="0" fontId="0" fillId="0" borderId="0" xfId="0" applyFill="1"/>
    <xf numFmtId="0" fontId="0" fillId="13" borderId="0" xfId="0" applyFill="1"/>
    <xf numFmtId="0" fontId="0" fillId="15" borderId="0" xfId="0" applyFont="1" applyFill="1"/>
    <xf numFmtId="166" fontId="4" fillId="12" borderId="13" xfId="0" applyNumberFormat="1" applyFont="1" applyFill="1" applyBorder="1" applyProtection="1"/>
    <xf numFmtId="0" fontId="22" fillId="0" borderId="14" xfId="0" applyFont="1" applyFill="1" applyBorder="1" applyAlignment="1">
      <alignment vertical="center" wrapText="1"/>
    </xf>
    <xf numFmtId="0" fontId="23" fillId="0" borderId="0" xfId="0" applyFont="1"/>
    <xf numFmtId="165" fontId="16" fillId="0" borderId="11" xfId="7" applyNumberFormat="1" applyFont="1" applyFill="1" applyBorder="1" applyAlignment="1" applyProtection="1">
      <alignment vertical="center"/>
    </xf>
    <xf numFmtId="0" fontId="0" fillId="0" borderId="0" xfId="0" applyFont="1" applyFill="1" applyAlignment="1">
      <alignment horizontal="left" wrapText="1"/>
    </xf>
    <xf numFmtId="0" fontId="0" fillId="0" borderId="0" xfId="0" applyFill="1" applyAlignment="1" applyProtection="1">
      <alignment horizontal="left" wrapText="1"/>
    </xf>
    <xf numFmtId="0" fontId="0" fillId="5" borderId="16" xfId="6" applyFont="1" applyBorder="1" applyProtection="1"/>
    <xf numFmtId="0" fontId="0" fillId="5" borderId="17" xfId="6" applyFont="1" applyBorder="1" applyProtection="1"/>
    <xf numFmtId="0" fontId="0" fillId="5" borderId="18" xfId="6" applyFont="1" applyBorder="1" applyProtection="1"/>
    <xf numFmtId="49" fontId="12" fillId="5" borderId="19" xfId="6" applyNumberFormat="1" applyFont="1" applyBorder="1" applyProtection="1"/>
    <xf numFmtId="49" fontId="0" fillId="0" borderId="0" xfId="0" applyNumberFormat="1"/>
    <xf numFmtId="0" fontId="6" fillId="0" borderId="0" xfId="0" applyFont="1"/>
    <xf numFmtId="0" fontId="0" fillId="5" borderId="20" xfId="6" applyFont="1" applyBorder="1" applyProtection="1"/>
    <xf numFmtId="49" fontId="12" fillId="5" borderId="21" xfId="6" applyNumberFormat="1" applyFont="1" applyBorder="1" applyProtection="1"/>
    <xf numFmtId="0" fontId="0" fillId="5" borderId="2" xfId="6" applyFont="1"/>
    <xf numFmtId="0" fontId="0" fillId="5" borderId="2" xfId="6" applyFont="1" applyAlignment="1"/>
    <xf numFmtId="0" fontId="0" fillId="5" borderId="2" xfId="6" applyFont="1" applyProtection="1"/>
    <xf numFmtId="0" fontId="11" fillId="0" borderId="22" xfId="7" applyFont="1" applyFill="1" applyBorder="1" applyAlignment="1" applyProtection="1">
      <alignment horizontal="center" vertical="center" wrapText="1"/>
    </xf>
    <xf numFmtId="0" fontId="6" fillId="0" borderId="0" xfId="0" applyFont="1" applyAlignment="1">
      <alignment vertical="top"/>
    </xf>
    <xf numFmtId="0" fontId="6" fillId="0" borderId="0" xfId="0" applyFont="1" applyAlignment="1">
      <alignment vertical="center" wrapText="1"/>
    </xf>
    <xf numFmtId="0" fontId="0" fillId="0" borderId="0" xfId="0" applyAlignment="1">
      <alignment wrapText="1"/>
    </xf>
    <xf numFmtId="0" fontId="0" fillId="0" borderId="0" xfId="0" applyFont="1" applyAlignment="1">
      <alignment wrapText="1"/>
    </xf>
    <xf numFmtId="0" fontId="1" fillId="6" borderId="9" xfId="4" applyBorder="1" applyAlignment="1"/>
    <xf numFmtId="165" fontId="24" fillId="0" borderId="25" xfId="6" applyNumberFormat="1" applyFont="1" applyFill="1" applyBorder="1" applyAlignment="1" applyProtection="1">
      <alignment wrapText="1"/>
    </xf>
    <xf numFmtId="165" fontId="24" fillId="0" borderId="25" xfId="6" applyNumberFormat="1" applyFont="1" applyFill="1" applyBorder="1" applyAlignment="1" applyProtection="1">
      <alignment wrapText="1"/>
      <protection locked="0"/>
    </xf>
    <xf numFmtId="167" fontId="0" fillId="5" borderId="2" xfId="6" applyNumberFormat="1" applyFont="1"/>
    <xf numFmtId="49" fontId="12" fillId="5" borderId="2" xfId="6" applyNumberFormat="1" applyFont="1"/>
    <xf numFmtId="168" fontId="24" fillId="0" borderId="25" xfId="6" applyNumberFormat="1" applyFont="1" applyFill="1" applyBorder="1" applyAlignment="1" applyProtection="1">
      <alignment wrapText="1"/>
      <protection locked="0"/>
    </xf>
    <xf numFmtId="0" fontId="25" fillId="11" borderId="26" xfId="0" applyFont="1" applyFill="1" applyBorder="1"/>
    <xf numFmtId="167" fontId="0" fillId="0" borderId="0" xfId="0" applyNumberFormat="1" applyFont="1"/>
    <xf numFmtId="0" fontId="6" fillId="0" borderId="0" xfId="0" applyFont="1" applyAlignment="1">
      <alignment vertical="center"/>
    </xf>
    <xf numFmtId="167" fontId="0" fillId="0" borderId="0" xfId="0" applyNumberFormat="1" applyFont="1" applyFill="1"/>
    <xf numFmtId="169" fontId="0" fillId="0" borderId="0" xfId="0" applyNumberFormat="1" applyFont="1" applyFill="1"/>
    <xf numFmtId="49" fontId="12" fillId="5" borderId="2" xfId="6" applyNumberFormat="1" applyFont="1" applyAlignment="1"/>
    <xf numFmtId="0" fontId="11" fillId="0" borderId="25" xfId="7" applyFont="1" applyFill="1" applyBorder="1" applyAlignment="1" applyProtection="1">
      <alignment horizontal="center" vertical="center" wrapText="1"/>
    </xf>
    <xf numFmtId="170" fontId="24" fillId="0" borderId="25" xfId="6" applyNumberFormat="1" applyFont="1" applyFill="1" applyBorder="1" applyAlignment="1" applyProtection="1">
      <alignment horizontal="right" wrapText="1"/>
    </xf>
    <xf numFmtId="170" fontId="24" fillId="0" borderId="25" xfId="6" applyNumberFormat="1" applyFont="1" applyFill="1" applyBorder="1" applyAlignment="1" applyProtection="1">
      <alignment wrapText="1"/>
    </xf>
    <xf numFmtId="10" fontId="6" fillId="0" borderId="0" xfId="0" applyNumberFormat="1" applyFont="1" applyAlignment="1"/>
    <xf numFmtId="165" fontId="25" fillId="17" borderId="25" xfId="2" applyNumberFormat="1" applyFont="1" applyFill="1" applyBorder="1" applyAlignment="1" applyProtection="1">
      <alignment wrapText="1"/>
    </xf>
    <xf numFmtId="164" fontId="8" fillId="16" borderId="0" xfId="5" applyNumberFormat="1" applyFill="1" applyBorder="1" applyAlignment="1" applyProtection="1">
      <alignment horizontal="left"/>
    </xf>
    <xf numFmtId="0" fontId="15" fillId="18" borderId="0" xfId="0" applyFont="1" applyFill="1" applyAlignment="1">
      <alignment vertical="center"/>
    </xf>
    <xf numFmtId="0" fontId="12" fillId="18" borderId="0" xfId="0" applyFont="1" applyFill="1" applyAlignment="1" applyProtection="1"/>
    <xf numFmtId="0" fontId="26" fillId="0" borderId="0" xfId="0" applyFont="1"/>
    <xf numFmtId="0" fontId="11" fillId="9" borderId="6" xfId="7" applyFont="1" applyFill="1" applyBorder="1" applyAlignment="1" applyProtection="1"/>
    <xf numFmtId="14" fontId="5" fillId="0" borderId="0" xfId="0" applyNumberFormat="1" applyFont="1" applyProtection="1"/>
    <xf numFmtId="0" fontId="11" fillId="9" borderId="0" xfId="7" applyFont="1" applyFill="1" applyBorder="1" applyAlignment="1" applyProtection="1"/>
    <xf numFmtId="0" fontId="7" fillId="0" borderId="0" xfId="0" applyFont="1" applyProtection="1"/>
    <xf numFmtId="165" fontId="16" fillId="0" borderId="10" xfId="6" applyNumberFormat="1" applyFont="1" applyFill="1" applyBorder="1" applyAlignment="1" applyProtection="1">
      <protection locked="0"/>
    </xf>
    <xf numFmtId="165" fontId="16" fillId="0" borderId="11" xfId="6" applyNumberFormat="1" applyFont="1" applyFill="1" applyBorder="1" applyAlignment="1" applyProtection="1">
      <protection locked="0"/>
    </xf>
    <xf numFmtId="165" fontId="16" fillId="0" borderId="12" xfId="6" applyNumberFormat="1" applyFont="1" applyFill="1" applyBorder="1" applyAlignment="1" applyProtection="1">
      <protection locked="0"/>
    </xf>
    <xf numFmtId="164" fontId="0" fillId="0" borderId="0" xfId="0" applyNumberFormat="1" applyFill="1"/>
    <xf numFmtId="0" fontId="16" fillId="0" borderId="11" xfId="7" applyFont="1" applyFill="1" applyBorder="1" applyAlignment="1">
      <alignment vertical="center"/>
    </xf>
    <xf numFmtId="0" fontId="7" fillId="0" borderId="0" xfId="0" applyFont="1" applyFill="1" applyProtection="1"/>
    <xf numFmtId="0" fontId="11" fillId="0" borderId="0" xfId="0" applyFont="1"/>
    <xf numFmtId="0" fontId="0" fillId="0" borderId="0" xfId="0" applyAlignment="1"/>
    <xf numFmtId="0" fontId="0" fillId="0" borderId="0" xfId="0" applyFont="1" applyAlignment="1"/>
    <xf numFmtId="167" fontId="0" fillId="5" borderId="2" xfId="6" applyNumberFormat="1" applyFont="1" applyAlignment="1"/>
    <xf numFmtId="165" fontId="24" fillId="0" borderId="0" xfId="6" applyNumberFormat="1" applyFont="1" applyFill="1" applyBorder="1" applyAlignment="1" applyProtection="1"/>
    <xf numFmtId="0" fontId="25" fillId="11" borderId="13" xfId="0" applyFont="1" applyFill="1" applyBorder="1"/>
    <xf numFmtId="0" fontId="11" fillId="0" borderId="10" xfId="7" applyFont="1" applyFill="1" applyBorder="1" applyAlignment="1" applyProtection="1">
      <alignment horizontal="center" vertical="center"/>
    </xf>
    <xf numFmtId="0" fontId="11" fillId="0" borderId="10" xfId="7" applyFont="1" applyFill="1" applyBorder="1" applyAlignment="1" applyProtection="1">
      <alignment horizontal="center" vertical="center" wrapText="1"/>
    </xf>
    <xf numFmtId="165" fontId="24" fillId="0" borderId="10" xfId="6" applyNumberFormat="1" applyFont="1" applyFill="1" applyBorder="1" applyAlignment="1" applyProtection="1">
      <alignment wrapText="1"/>
      <protection locked="0"/>
    </xf>
    <xf numFmtId="165" fontId="4" fillId="11" borderId="10" xfId="0" applyNumberFormat="1" applyFont="1" applyFill="1" applyBorder="1"/>
    <xf numFmtId="165" fontId="4" fillId="11" borderId="29" xfId="0" applyNumberFormat="1" applyFont="1" applyFill="1" applyBorder="1"/>
    <xf numFmtId="0" fontId="11" fillId="0" borderId="10" xfId="7" applyFont="1" applyFill="1" applyBorder="1" applyAlignment="1" applyProtection="1">
      <alignment vertical="center" wrapText="1"/>
    </xf>
    <xf numFmtId="165" fontId="24" fillId="0" borderId="10" xfId="6" applyNumberFormat="1" applyFont="1" applyFill="1" applyBorder="1" applyAlignment="1" applyProtection="1">
      <alignment wrapText="1"/>
    </xf>
    <xf numFmtId="0" fontId="28" fillId="0" borderId="0" xfId="7" applyFont="1" applyFill="1" applyBorder="1" applyAlignment="1" applyProtection="1">
      <alignment horizontal="center" vertical="center" wrapText="1"/>
    </xf>
    <xf numFmtId="0" fontId="7" fillId="0" borderId="0" xfId="0" applyFont="1" applyFill="1" applyBorder="1"/>
    <xf numFmtId="171" fontId="4" fillId="0" borderId="0" xfId="0" applyNumberFormat="1" applyFont="1" applyFill="1" applyBorder="1"/>
    <xf numFmtId="0" fontId="11" fillId="19" borderId="22" xfId="7" applyFont="1" applyFill="1" applyBorder="1" applyAlignment="1" applyProtection="1">
      <alignment horizontal="center" vertical="center" wrapText="1"/>
    </xf>
    <xf numFmtId="168" fontId="24" fillId="19" borderId="25" xfId="6" applyNumberFormat="1" applyFont="1" applyFill="1" applyBorder="1" applyAlignment="1" applyProtection="1">
      <alignment wrapText="1"/>
      <protection locked="0"/>
    </xf>
    <xf numFmtId="2" fontId="29" fillId="20" borderId="23" xfId="0" applyNumberFormat="1" applyFont="1" applyFill="1" applyBorder="1" applyProtection="1">
      <protection locked="0"/>
    </xf>
    <xf numFmtId="2" fontId="4" fillId="11" borderId="23" xfId="0" applyNumberFormat="1" applyFont="1" applyFill="1" applyBorder="1"/>
    <xf numFmtId="171" fontId="4" fillId="11" borderId="29" xfId="0" applyNumberFormat="1" applyFont="1" applyFill="1" applyBorder="1"/>
    <xf numFmtId="168" fontId="24" fillId="0" borderId="10" xfId="6" applyNumberFormat="1" applyFont="1" applyFill="1" applyBorder="1" applyAlignment="1" applyProtection="1">
      <alignment wrapText="1"/>
      <protection locked="0"/>
    </xf>
    <xf numFmtId="168" fontId="24" fillId="0" borderId="10" xfId="6" applyNumberFormat="1" applyFont="1" applyFill="1" applyBorder="1" applyAlignment="1" applyProtection="1">
      <protection locked="0"/>
    </xf>
    <xf numFmtId="165" fontId="24" fillId="0" borderId="10" xfId="6" applyNumberFormat="1" applyFont="1" applyFill="1" applyBorder="1" applyAlignment="1" applyProtection="1">
      <protection locked="0"/>
    </xf>
    <xf numFmtId="0" fontId="14"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Protection="1">
      <protection locked="0"/>
    </xf>
    <xf numFmtId="14" fontId="0" fillId="0" borderId="0" xfId="0" applyNumberFormat="1" applyProtection="1">
      <protection locked="0"/>
    </xf>
    <xf numFmtId="0" fontId="0" fillId="21" borderId="0" xfId="0" applyFill="1"/>
    <xf numFmtId="10" fontId="0" fillId="0" borderId="0" xfId="0" applyNumberFormat="1" applyProtection="1">
      <protection locked="0"/>
    </xf>
    <xf numFmtId="0" fontId="0" fillId="21" borderId="0" xfId="0" applyFill="1" applyProtection="1">
      <protection locked="0"/>
    </xf>
    <xf numFmtId="0" fontId="0" fillId="0" borderId="0" xfId="0" applyAlignment="1">
      <alignment vertical="top" wrapText="1"/>
    </xf>
    <xf numFmtId="0" fontId="0" fillId="0" borderId="0" xfId="0" applyAlignment="1">
      <alignment vertical="top"/>
    </xf>
    <xf numFmtId="0" fontId="8" fillId="0" borderId="0" xfId="5"/>
    <xf numFmtId="0" fontId="30" fillId="0" borderId="0" xfId="0" quotePrefix="1" applyFont="1"/>
    <xf numFmtId="0" fontId="16" fillId="0" borderId="10" xfId="7" applyFont="1" applyFill="1" applyBorder="1" applyAlignment="1" applyProtection="1">
      <alignment horizontal="center" vertical="center"/>
    </xf>
    <xf numFmtId="0" fontId="21" fillId="0" borderId="10" xfId="7" applyFont="1" applyFill="1" applyBorder="1" applyAlignment="1" applyProtection="1">
      <alignment vertical="center"/>
    </xf>
    <xf numFmtId="0" fontId="32" fillId="0" borderId="10" xfId="7" applyFont="1" applyFill="1" applyBorder="1" applyAlignment="1" applyProtection="1"/>
    <xf numFmtId="0" fontId="33" fillId="0" borderId="10" xfId="7" applyFont="1" applyFill="1" applyBorder="1" applyAlignment="1" applyProtection="1"/>
    <xf numFmtId="0" fontId="21" fillId="0" borderId="11" xfId="7" applyFont="1" applyFill="1" applyBorder="1" applyAlignment="1" applyProtection="1">
      <alignment vertical="center"/>
    </xf>
    <xf numFmtId="0" fontId="21" fillId="0" borderId="12" xfId="7" applyFont="1" applyFill="1" applyBorder="1" applyAlignment="1" applyProtection="1">
      <alignment vertical="center"/>
    </xf>
    <xf numFmtId="0" fontId="32" fillId="0" borderId="10" xfId="7" applyFont="1" applyFill="1" applyBorder="1" applyAlignment="1" applyProtection="1">
      <alignment horizontal="left"/>
    </xf>
    <xf numFmtId="0" fontId="18" fillId="0" borderId="36" xfId="7" applyFont="1" applyFill="1" applyBorder="1" applyAlignment="1" applyProtection="1">
      <alignment horizontal="left" vertical="center"/>
    </xf>
    <xf numFmtId="0" fontId="18" fillId="0" borderId="37" xfId="7" applyFont="1" applyFill="1" applyBorder="1" applyAlignment="1" applyProtection="1">
      <alignment horizontal="left" vertical="center"/>
    </xf>
    <xf numFmtId="0" fontId="7" fillId="11" borderId="31" xfId="0" applyFont="1" applyFill="1" applyBorder="1" applyAlignment="1">
      <alignment horizontal="left" vertical="center"/>
    </xf>
    <xf numFmtId="0" fontId="7" fillId="11" borderId="33" xfId="0" applyFont="1" applyFill="1" applyBorder="1" applyAlignment="1">
      <alignment horizontal="left" vertical="center"/>
    </xf>
    <xf numFmtId="0" fontId="31" fillId="0" borderId="10" xfId="0" applyFont="1" applyBorder="1" applyAlignment="1">
      <alignment horizontal="center" vertical="center"/>
    </xf>
    <xf numFmtId="0" fontId="7" fillId="11" borderId="10" xfId="0" applyFont="1" applyFill="1" applyBorder="1" applyAlignment="1">
      <alignment horizontal="left" vertical="center"/>
    </xf>
    <xf numFmtId="0" fontId="32" fillId="0" borderId="10" xfId="7" applyFont="1" applyFill="1" applyBorder="1" applyAlignment="1">
      <alignment horizontal="center" vertical="center" wrapText="1"/>
    </xf>
    <xf numFmtId="0" fontId="21" fillId="0" borderId="10" xfId="7" applyFont="1" applyFill="1" applyBorder="1" applyAlignment="1" applyProtection="1">
      <alignment horizontal="center" vertical="center" wrapText="1"/>
    </xf>
    <xf numFmtId="0" fontId="31" fillId="0" borderId="10" xfId="0" applyFont="1" applyBorder="1" applyAlignment="1">
      <alignment horizontal="center"/>
    </xf>
    <xf numFmtId="0" fontId="16" fillId="0" borderId="10" xfId="7" applyFont="1" applyFill="1" applyBorder="1" applyAlignment="1" applyProtection="1">
      <alignment horizontal="center" vertical="center" wrapText="1"/>
    </xf>
    <xf numFmtId="0" fontId="16" fillId="0" borderId="10" xfId="7" applyFont="1" applyFill="1" applyBorder="1" applyAlignment="1" applyProtection="1">
      <alignment horizontal="center" vertical="center"/>
    </xf>
    <xf numFmtId="0" fontId="21" fillId="0" borderId="10" xfId="7" applyFont="1" applyFill="1" applyBorder="1" applyAlignment="1" applyProtection="1">
      <alignment horizontal="center" vertical="center"/>
    </xf>
    <xf numFmtId="0" fontId="23" fillId="0" borderId="0" xfId="0" applyFont="1" applyAlignment="1">
      <alignment horizontal="left" wrapText="1"/>
    </xf>
    <xf numFmtId="0" fontId="23" fillId="0" borderId="15" xfId="0" applyFont="1" applyBorder="1" applyAlignment="1">
      <alignment horizontal="left" wrapText="1"/>
    </xf>
    <xf numFmtId="0" fontId="14" fillId="18" borderId="0" xfId="0" applyNumberFormat="1" applyFont="1" applyFill="1" applyAlignment="1">
      <alignment horizontal="center"/>
    </xf>
    <xf numFmtId="0" fontId="11" fillId="0" borderId="10" xfId="7" applyFont="1" applyFill="1" applyBorder="1" applyAlignment="1" applyProtection="1">
      <alignment horizontal="left" vertical="center" wrapText="1"/>
    </xf>
    <xf numFmtId="0" fontId="25" fillId="11" borderId="10" xfId="0" applyFont="1" applyFill="1" applyBorder="1" applyAlignment="1">
      <alignment horizontal="left"/>
    </xf>
    <xf numFmtId="0" fontId="27" fillId="0" borderId="10" xfId="7" applyFont="1" applyFill="1" applyBorder="1" applyAlignment="1" applyProtection="1">
      <alignment horizontal="center" vertical="center" wrapText="1"/>
    </xf>
    <xf numFmtId="0" fontId="25" fillId="11" borderId="30" xfId="0" applyFont="1" applyFill="1" applyBorder="1" applyAlignment="1">
      <alignment horizontal="left"/>
    </xf>
    <xf numFmtId="0" fontId="25" fillId="11" borderId="0" xfId="0" applyFont="1" applyFill="1" applyBorder="1" applyAlignment="1">
      <alignment horizontal="left"/>
    </xf>
    <xf numFmtId="0" fontId="12" fillId="2" borderId="27" xfId="1" applyFont="1" applyBorder="1" applyAlignment="1" applyProtection="1">
      <alignment horizontal="left"/>
      <protection locked="0"/>
    </xf>
    <xf numFmtId="0" fontId="12" fillId="2" borderId="0" xfId="1" applyFont="1" applyBorder="1" applyAlignment="1" applyProtection="1">
      <alignment horizontal="left"/>
      <protection locked="0"/>
    </xf>
    <xf numFmtId="0" fontId="0" fillId="18" borderId="28" xfId="0" applyFill="1" applyBorder="1" applyAlignment="1" applyProtection="1">
      <alignment horizontal="left"/>
      <protection locked="0"/>
    </xf>
    <xf numFmtId="0" fontId="0" fillId="18" borderId="0" xfId="0" applyFill="1" applyBorder="1" applyAlignment="1" applyProtection="1">
      <alignment horizontal="left"/>
      <protection locked="0"/>
    </xf>
    <xf numFmtId="0" fontId="11" fillId="0" borderId="10" xfId="7" applyFont="1" applyFill="1" applyBorder="1" applyAlignment="1" applyProtection="1">
      <alignment horizontal="center" vertical="center" wrapText="1"/>
    </xf>
    <xf numFmtId="0" fontId="27" fillId="0" borderId="10" xfId="7" applyFont="1" applyFill="1" applyBorder="1" applyAlignment="1" applyProtection="1">
      <alignment horizontal="center" vertical="center"/>
    </xf>
    <xf numFmtId="0" fontId="11" fillId="0" borderId="31" xfId="7" applyFont="1" applyFill="1" applyBorder="1" applyAlignment="1" applyProtection="1">
      <alignment horizontal="center" vertical="center" wrapText="1"/>
    </xf>
    <xf numFmtId="0" fontId="11" fillId="0" borderId="32" xfId="7" applyFont="1" applyFill="1" applyBorder="1" applyAlignment="1" applyProtection="1">
      <alignment horizontal="center" vertical="center" wrapText="1"/>
    </xf>
    <xf numFmtId="0" fontId="11" fillId="0" borderId="33" xfId="7" applyFont="1" applyFill="1" applyBorder="1" applyAlignment="1" applyProtection="1">
      <alignment horizontal="center" vertical="center" wrapText="1"/>
    </xf>
    <xf numFmtId="0" fontId="11" fillId="0" borderId="34" xfId="7" applyFont="1" applyFill="1" applyBorder="1" applyAlignment="1" applyProtection="1">
      <alignment horizontal="center" vertical="center" wrapText="1"/>
    </xf>
    <xf numFmtId="0" fontId="11" fillId="0" borderId="15" xfId="7" applyFont="1" applyFill="1" applyBorder="1" applyAlignment="1" applyProtection="1">
      <alignment horizontal="center" vertical="center" wrapText="1"/>
    </xf>
    <xf numFmtId="0" fontId="11" fillId="0" borderId="35" xfId="7" applyFont="1" applyFill="1" applyBorder="1" applyAlignment="1" applyProtection="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4" fillId="0" borderId="0" xfId="0" applyFont="1" applyFill="1" applyBorder="1" applyAlignment="1">
      <alignment horizontal="center" vertical="center" wrapText="1"/>
    </xf>
    <xf numFmtId="0" fontId="6" fillId="19"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11" fillId="0" borderId="24" xfId="7" applyFont="1" applyFill="1" applyBorder="1" applyAlignment="1" applyProtection="1">
      <alignment horizontal="center" vertical="center" wrapText="1"/>
    </xf>
    <xf numFmtId="0" fontId="11" fillId="0" borderId="22" xfId="7" applyFont="1" applyFill="1" applyBorder="1" applyAlignment="1" applyProtection="1">
      <alignment horizontal="center" vertical="center" wrapText="1"/>
    </xf>
    <xf numFmtId="0" fontId="0" fillId="0" borderId="0" xfId="0" applyAlignment="1">
      <alignment horizontal="left" vertical="top" wrapText="1"/>
    </xf>
  </cellXfs>
  <cellStyles count="8">
    <cellStyle name="60 % - Aksentti4" xfId="4" builtinId="44"/>
    <cellStyle name="Huomautus" xfId="3" builtinId="10"/>
    <cellStyle name="Huomautus 2" xfId="6" xr:uid="{CA7B9C9C-1729-4FE8-BEB9-96A5D7F26C3E}"/>
    <cellStyle name="Hyperlinkki" xfId="5" builtinId="8"/>
    <cellStyle name="Hyvä" xfId="1" builtinId="26"/>
    <cellStyle name="Laskenta 2" xfId="7" xr:uid="{F21C51EB-C217-4EBB-B9CE-A7897217387A}"/>
    <cellStyle name="Normaali" xfId="0" builtinId="0"/>
    <cellStyle name="Syöttö" xfId="2" builtinId="20"/>
  </cellStyles>
  <dxfs count="37">
    <dxf>
      <fill>
        <patternFill patternType="solid">
          <fgColor indexed="64"/>
          <bgColor theme="4" tint="0.79998168889431442"/>
        </patternFill>
      </fill>
      <protection locked="0" hidden="0"/>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
      <fill>
        <patternFill>
          <bgColor theme="5" tint="0.59996337778862885"/>
        </patternFill>
      </fill>
    </dxf>
    <dxf>
      <fill>
        <patternFill>
          <bgColor theme="5" tint="0.59996337778862885"/>
        </patternFill>
      </fill>
    </dxf>
    <dxf>
      <font>
        <b/>
        <i val="0"/>
        <color rgb="FFFF000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par-jarjestelma.fi/tiedonsiirto/" TargetMode="External"/></Relationships>
</file>

<file path=xl/drawings/drawing1.xml><?xml version="1.0" encoding="utf-8"?>
<xdr:wsDr xmlns:xdr="http://schemas.openxmlformats.org/drawingml/2006/spreadsheetDrawing" xmlns:a="http://schemas.openxmlformats.org/drawingml/2006/main">
  <xdr:twoCellAnchor editAs="absolute">
    <xdr:from>
      <xdr:col>4</xdr:col>
      <xdr:colOff>130968</xdr:colOff>
      <xdr:row>0</xdr:row>
      <xdr:rowOff>71436</xdr:rowOff>
    </xdr:from>
    <xdr:to>
      <xdr:col>10</xdr:col>
      <xdr:colOff>0</xdr:colOff>
      <xdr:row>19</xdr:row>
      <xdr:rowOff>178594</xdr:rowOff>
    </xdr:to>
    <xdr:sp macro="" textlink="">
      <xdr:nvSpPr>
        <xdr:cNvPr id="2" name="Tekstiruutu 1">
          <a:hlinkClick xmlns:r="http://schemas.openxmlformats.org/officeDocument/2006/relationships" r:id="rId1"/>
          <a:extLst>
            <a:ext uri="{FF2B5EF4-FFF2-40B4-BE49-F238E27FC236}">
              <a16:creationId xmlns:a16="http://schemas.microsoft.com/office/drawing/2014/main" id="{7D1D6E87-6F44-48AA-AEA7-2057EC140782}"/>
            </a:ext>
          </a:extLst>
        </xdr:cNvPr>
        <xdr:cNvSpPr txBox="1">
          <a:spLocks noChangeAspect="1"/>
        </xdr:cNvSpPr>
      </xdr:nvSpPr>
      <xdr:spPr>
        <a:xfrm>
          <a:off x="9263062" y="71436"/>
          <a:ext cx="5417344" cy="377428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i-FI" sz="1100" b="1" baseline="0">
              <a:solidFill>
                <a:srgbClr val="FF0000"/>
              </a:solidFill>
              <a:effectLst/>
              <a:latin typeface="+mn-lt"/>
              <a:ea typeface="+mn-ea"/>
              <a:cs typeface="+mn-cs"/>
            </a:rPr>
            <a:t>TÄMÄ TILASTO-POHJA ON TARKOITETTU PÄÄASIASSA</a:t>
          </a:r>
          <a:r>
            <a:rPr lang="fi-FI" sz="1100" b="1" baseline="0">
              <a:solidFill>
                <a:schemeClr val="tx1"/>
              </a:solidFill>
              <a:effectLst/>
              <a:latin typeface="+mn-lt"/>
              <a:ea typeface="+mn-ea"/>
              <a:cs typeface="+mn-cs"/>
            </a:rPr>
            <a:t> </a:t>
          </a:r>
        </a:p>
        <a:p>
          <a:pPr eaLnBrk="1" fontAlgn="auto" latinLnBrk="0" hangingPunct="1"/>
          <a:r>
            <a:rPr lang="fi-FI" sz="1100" b="1" baseline="0">
              <a:solidFill>
                <a:schemeClr val="tx1"/>
              </a:solidFill>
              <a:effectLst/>
              <a:latin typeface="+mn-lt"/>
              <a:ea typeface="+mn-ea"/>
              <a:cs typeface="+mn-cs"/>
            </a:rPr>
            <a:t>ESIMERKKI-taulukoksi VUODEN 2021 PARKKI-TIEDONKERUUTA VARTEN - </a:t>
          </a:r>
        </a:p>
        <a:p>
          <a:pPr eaLnBrk="1" fontAlgn="auto" latinLnBrk="0" hangingPunct="1"/>
          <a:r>
            <a:rPr lang="fi-FI" sz="1100" b="1" baseline="0">
              <a:solidFill>
                <a:schemeClr val="tx1"/>
              </a:solidFill>
              <a:effectLst/>
              <a:latin typeface="+mn-lt"/>
              <a:ea typeface="+mn-ea"/>
              <a:cs typeface="+mn-cs"/>
            </a:rPr>
            <a:t>SEKÄ </a:t>
          </a:r>
          <a:r>
            <a:rPr lang="fi-FI" sz="1100" b="1" baseline="0">
              <a:solidFill>
                <a:srgbClr val="FF0000"/>
              </a:solidFill>
              <a:effectLst/>
              <a:latin typeface="+mn-lt"/>
              <a:ea typeface="+mn-ea"/>
              <a:cs typeface="+mn-cs"/>
            </a:rPr>
            <a:t>HENKILÖSTÖ-SIVUN TILASTOJEN KERUUSEEN, KOHDAN 2. ORGANISAATIOILLE!</a:t>
          </a:r>
        </a:p>
        <a:p>
          <a:pPr eaLnBrk="1" fontAlgn="auto" latinLnBrk="0" hangingPunct="1"/>
          <a:endParaRPr lang="fi-FI" sz="1100" b="1" baseline="0">
            <a:solidFill>
              <a:schemeClr val="dk1"/>
            </a:solidFill>
            <a:effectLst/>
            <a:latin typeface="+mn-lt"/>
            <a:ea typeface="+mn-ea"/>
            <a:cs typeface="+mn-cs"/>
          </a:endParaRPr>
        </a:p>
        <a:p>
          <a:pPr eaLnBrk="1" fontAlgn="auto" latinLnBrk="0" hangingPunct="1"/>
          <a:r>
            <a:rPr lang="fi-FI" sz="1100" b="1" baseline="0">
              <a:solidFill>
                <a:schemeClr val="dk1"/>
              </a:solidFill>
              <a:effectLst/>
              <a:latin typeface="+mn-lt"/>
              <a:ea typeface="+mn-ea"/>
              <a:cs typeface="+mn-cs"/>
            </a:rPr>
            <a:t>1. PAR-KÄYTTÄJÄT: </a:t>
          </a:r>
          <a:r>
            <a:rPr lang="fi-FI" sz="1100" b="0" baseline="0">
              <a:solidFill>
                <a:schemeClr val="dk1"/>
              </a:solidFill>
              <a:effectLst/>
              <a:latin typeface="+mn-lt"/>
              <a:ea typeface="+mn-ea"/>
              <a:cs typeface="+mn-cs"/>
            </a:rPr>
            <a:t>Sama tilastopohja tulee täytettynä suoraan PAR-järjestelmistä</a:t>
          </a:r>
        </a:p>
        <a:p>
          <a:pPr eaLnBrk="1" fontAlgn="auto" latinLnBrk="0" hangingPunct="1"/>
          <a:endParaRPr lang="fi-FI" sz="1100" b="0" baseline="0">
            <a:solidFill>
              <a:schemeClr val="dk1"/>
            </a:solidFill>
            <a:effectLst/>
            <a:latin typeface="+mn-lt"/>
            <a:ea typeface="+mn-ea"/>
            <a:cs typeface="+mn-cs"/>
          </a:endParaRPr>
        </a:p>
        <a:p>
          <a:pPr eaLnBrk="1" fontAlgn="auto" latinLnBrk="0" hangingPunct="1"/>
          <a:r>
            <a:rPr lang="fi-FI" sz="1100" b="1" baseline="0">
              <a:solidFill>
                <a:schemeClr val="dk1"/>
              </a:solidFill>
              <a:effectLst/>
              <a:latin typeface="+mn-lt"/>
              <a:ea typeface="+mn-ea"/>
              <a:cs typeface="+mn-cs"/>
            </a:rPr>
            <a:t>2. PAR-YHTEENSOVITETTUJEN JÄRJESTELMIEN KÄYTTÄJÄT: </a:t>
          </a:r>
          <a:r>
            <a:rPr lang="fi-FI" sz="1100" b="0" baseline="0">
              <a:solidFill>
                <a:schemeClr val="dk1"/>
              </a:solidFill>
              <a:effectLst/>
              <a:latin typeface="+mn-lt"/>
              <a:ea typeface="+mn-ea"/>
              <a:cs typeface="+mn-cs"/>
            </a:rPr>
            <a:t>Saatte lähettämienne tiedonsiirtojen perusteella tilastot luettavaksenne tällaisella pohjalla, jota voitte tarvittaessa vielä täydentää ajalla 4.2.-10.2.2022</a:t>
          </a:r>
        </a:p>
        <a:p>
          <a:pPr eaLnBrk="1" fontAlgn="auto" latinLnBrk="0" hangingPunct="1"/>
          <a:r>
            <a:rPr lang="fi-FI" sz="1100" b="1" baseline="0">
              <a:solidFill>
                <a:schemeClr val="dk1"/>
              </a:solidFill>
              <a:effectLst/>
              <a:latin typeface="+mn-lt"/>
              <a:ea typeface="+mn-ea"/>
              <a:cs typeface="+mn-cs"/>
            </a:rPr>
            <a:t>HUOM! </a:t>
          </a:r>
        </a:p>
        <a:p>
          <a:pPr eaLnBrk="1" fontAlgn="auto" latinLnBrk="0" hangingPunct="1"/>
          <a:r>
            <a:rPr lang="fi-FI" sz="1100" b="0" baseline="0">
              <a:solidFill>
                <a:schemeClr val="dk1"/>
              </a:solidFill>
              <a:effectLst/>
              <a:latin typeface="+mn-lt"/>
              <a:ea typeface="+mn-ea"/>
              <a:cs typeface="+mn-cs"/>
            </a:rPr>
            <a:t>Henkilöstön tietoja ei siirretä muista järjestelmistä automaattisesti, joten </a:t>
          </a:r>
          <a:r>
            <a:rPr lang="fi-FI" sz="1100" b="1" baseline="0">
              <a:solidFill>
                <a:schemeClr val="dk1"/>
              </a:solidFill>
              <a:effectLst/>
              <a:latin typeface="+mn-lt"/>
              <a:ea typeface="+mn-ea"/>
              <a:cs typeface="+mn-cs"/>
            </a:rPr>
            <a:t>täyttäkää HENKILÖSTÖ-lehti ja LÄHETTÄKÄÄ normaalin tiedonsiirron yhteydessä </a:t>
          </a:r>
          <a:r>
            <a:rPr lang="fi-FI" sz="1100" b="0" baseline="0">
              <a:solidFill>
                <a:schemeClr val="dk1"/>
              </a:solidFill>
              <a:effectLst/>
              <a:latin typeface="+mn-lt"/>
              <a:ea typeface="+mn-ea"/>
              <a:cs typeface="+mn-cs"/>
            </a:rPr>
            <a:t>tämä dokumentti siltä osin täytettynä.</a:t>
          </a:r>
        </a:p>
        <a:p>
          <a:pPr eaLnBrk="1" fontAlgn="auto" latinLnBrk="0" hangingPunct="1"/>
          <a:endParaRPr lang="fi-FI" sz="1100" b="0" baseline="0">
            <a:solidFill>
              <a:schemeClr val="dk1"/>
            </a:solidFill>
            <a:effectLst/>
            <a:latin typeface="+mn-lt"/>
            <a:ea typeface="+mn-ea"/>
            <a:cs typeface="+mn-cs"/>
          </a:endParaRPr>
        </a:p>
        <a:p>
          <a:pPr eaLnBrk="1" fontAlgn="auto" latinLnBrk="0" hangingPunct="1"/>
          <a:r>
            <a:rPr lang="fi-FI" sz="1100" b="1" baseline="0">
              <a:solidFill>
                <a:schemeClr val="dk1"/>
              </a:solidFill>
              <a:effectLst/>
              <a:latin typeface="+mn-lt"/>
              <a:ea typeface="+mn-ea"/>
              <a:cs typeface="+mn-cs"/>
            </a:rPr>
            <a:t>3. MIKÄLI YHTEENSOVITUSTA EI OLE TEHTY</a:t>
          </a:r>
          <a:r>
            <a:rPr lang="fi-FI" sz="1100" b="0" baseline="0">
              <a:solidFill>
                <a:schemeClr val="dk1"/>
              </a:solidFill>
              <a:effectLst/>
              <a:latin typeface="+mn-lt"/>
              <a:ea typeface="+mn-ea"/>
              <a:cs typeface="+mn-cs"/>
            </a:rPr>
            <a:t>, OTA YHTEYS: tuulikki.nieminen@avi.fi</a:t>
          </a:r>
        </a:p>
        <a:p>
          <a:pPr eaLnBrk="1" fontAlgn="auto" latinLnBrk="0" hangingPunct="1"/>
          <a:endParaRPr lang="fi-FI" sz="1100" b="0" baseline="0">
            <a:solidFill>
              <a:schemeClr val="dk1"/>
            </a:solidFill>
            <a:effectLst/>
            <a:latin typeface="+mn-lt"/>
            <a:ea typeface="+mn-ea"/>
            <a:cs typeface="+mn-cs"/>
          </a:endParaRPr>
        </a:p>
        <a:p>
          <a:pPr eaLnBrk="1" fontAlgn="auto" latinLnBrk="0" hangingPunct="1"/>
          <a:r>
            <a:rPr lang="fi-FI" sz="1100" b="0" baseline="0">
              <a:solidFill>
                <a:schemeClr val="dk1"/>
              </a:solidFill>
              <a:effectLst/>
              <a:latin typeface="+mn-lt"/>
              <a:ea typeface="+mn-ea"/>
              <a:cs typeface="+mn-cs"/>
            </a:rPr>
            <a:t>TARKISTETUT tilastot lähetetään viimeistään ma 24.1.2022 osoitteeseen </a:t>
          </a:r>
        </a:p>
        <a:p>
          <a:pPr eaLnBrk="1" fontAlgn="auto" latinLnBrk="0" hangingPunct="1"/>
          <a:r>
            <a:rPr lang="fi-FI" sz="1100" b="1" baseline="0">
              <a:solidFill>
                <a:schemeClr val="dk1"/>
              </a:solidFill>
              <a:effectLst/>
              <a:latin typeface="+mn-lt"/>
              <a:ea typeface="+mn-ea"/>
              <a:cs typeface="+mn-cs"/>
            </a:rPr>
            <a:t>https://par-jarjestelma.fi/tiedonsiirto/</a:t>
          </a:r>
        </a:p>
        <a:p>
          <a:pPr eaLnBrk="1" fontAlgn="auto" latinLnBrk="0" hangingPunct="1"/>
          <a:endParaRPr lang="fi-FI" sz="1100" b="1" baseline="0">
            <a:solidFill>
              <a:schemeClr val="dk1"/>
            </a:solidFill>
            <a:effectLst/>
            <a:latin typeface="+mn-lt"/>
            <a:ea typeface="+mn-ea"/>
            <a:cs typeface="+mn-cs"/>
          </a:endParaRPr>
        </a:p>
        <a:p>
          <a:pPr eaLnBrk="1" fontAlgn="auto" latinLnBrk="0" hangingPunct="1"/>
          <a:r>
            <a:rPr lang="fi-FI" sz="1100" b="0" baseline="0">
              <a:solidFill>
                <a:schemeClr val="dk1"/>
              </a:solidFill>
              <a:effectLst/>
              <a:latin typeface="+mn-lt"/>
              <a:ea typeface="+mn-ea"/>
              <a:cs typeface="+mn-cs"/>
            </a:rPr>
            <a:t>Erityistapauksissa ota yhteyttä </a:t>
          </a:r>
          <a:r>
            <a:rPr lang="fi-FI" sz="1100" b="1">
              <a:solidFill>
                <a:schemeClr val="dk1"/>
              </a:solidFill>
              <a:effectLst/>
              <a:latin typeface="+mn-lt"/>
              <a:ea typeface="+mn-ea"/>
              <a:cs typeface="+mn-cs"/>
            </a:rPr>
            <a:t>tuulikki.nieminen@avi.fi</a:t>
          </a:r>
          <a:r>
            <a:rPr lang="fi-FI" sz="1100" b="1" baseline="0">
              <a:solidFill>
                <a:schemeClr val="dk1"/>
              </a:solidFill>
              <a:effectLst/>
              <a:latin typeface="+mn-lt"/>
              <a:ea typeface="+mn-ea"/>
              <a:cs typeface="+mn-cs"/>
            </a:rPr>
            <a:t> </a:t>
          </a:r>
          <a:r>
            <a:rPr lang="fi-FI" sz="1100" b="0" baseline="0">
              <a:solidFill>
                <a:schemeClr val="dk1"/>
              </a:solidFill>
              <a:effectLst/>
              <a:latin typeface="+mn-lt"/>
              <a:ea typeface="+mn-ea"/>
              <a:cs typeface="+mn-cs"/>
            </a:rPr>
            <a:t>otsikolla </a:t>
          </a:r>
          <a:r>
            <a:rPr lang="fi-FI" sz="1100" b="1" baseline="0">
              <a:solidFill>
                <a:schemeClr val="dk1"/>
              </a:solidFill>
              <a:effectLst/>
              <a:latin typeface="+mn-lt"/>
              <a:ea typeface="+mn-ea"/>
              <a:cs typeface="+mn-cs"/>
            </a:rPr>
            <a:t>"VUOSITILASTO + kunnan nimi" tai kirjoita lisäselvitys tiedonsiirron yhteyteen</a:t>
          </a:r>
          <a:endParaRPr lang="fi-FI">
            <a:effectLst/>
          </a:endParaRPr>
        </a:p>
        <a:p>
          <a:endParaRPr lang="fi-FI" sz="1100" b="0"/>
        </a:p>
      </xdr:txBody>
    </xdr:sp>
    <xdr:clientData fPrintsWithSheet="0"/>
  </xdr:twoCellAnchor>
  <xdr:twoCellAnchor>
    <xdr:from>
      <xdr:col>4</xdr:col>
      <xdr:colOff>116682</xdr:colOff>
      <xdr:row>101</xdr:row>
      <xdr:rowOff>173833</xdr:rowOff>
    </xdr:from>
    <xdr:to>
      <xdr:col>5</xdr:col>
      <xdr:colOff>1362075</xdr:colOff>
      <xdr:row>108</xdr:row>
      <xdr:rowOff>180975</xdr:rowOff>
    </xdr:to>
    <xdr:sp macro="" textlink="">
      <xdr:nvSpPr>
        <xdr:cNvPr id="3" name="Tekstiruutu 2">
          <a:extLst>
            <a:ext uri="{FF2B5EF4-FFF2-40B4-BE49-F238E27FC236}">
              <a16:creationId xmlns:a16="http://schemas.microsoft.com/office/drawing/2014/main" id="{10DB2BB5-14FB-4F4C-A74A-3C8A33685489}"/>
            </a:ext>
          </a:extLst>
        </xdr:cNvPr>
        <xdr:cNvSpPr txBox="1"/>
      </xdr:nvSpPr>
      <xdr:spPr>
        <a:xfrm>
          <a:off x="9260682" y="19747708"/>
          <a:ext cx="1854993" cy="1359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Valmentautujalla voi olla esim.</a:t>
          </a:r>
          <a:r>
            <a:rPr lang="fi-FI" sz="1100" baseline="0">
              <a:solidFill>
                <a:schemeClr val="dk1"/>
              </a:solidFill>
              <a:effectLst/>
              <a:latin typeface="+mn-lt"/>
              <a:ea typeface="+mn-ea"/>
              <a:cs typeface="+mn-cs"/>
            </a:rPr>
            <a:t> useita kuntouttavan työtoiminnan sopimusjaksoja yhden vuoden aikana, mutta laskuriin tulee nyt näkyviin vain 1 kuntouttava työtoiminta/valmentautuja. </a:t>
          </a:r>
        </a:p>
        <a:p>
          <a:endParaRPr lang="fi-FI">
            <a:effectLst/>
          </a:endParaRPr>
        </a:p>
      </xdr:txBody>
    </xdr:sp>
    <xdr:clientData/>
  </xdr:twoCellAnchor>
  <xdr:twoCellAnchor editAs="oneCell">
    <xdr:from>
      <xdr:col>0</xdr:col>
      <xdr:colOff>0</xdr:colOff>
      <xdr:row>0</xdr:row>
      <xdr:rowOff>171449</xdr:rowOff>
    </xdr:from>
    <xdr:to>
      <xdr:col>4</xdr:col>
      <xdr:colOff>61151</xdr:colOff>
      <xdr:row>9</xdr:row>
      <xdr:rowOff>9524</xdr:rowOff>
    </xdr:to>
    <xdr:pic>
      <xdr:nvPicPr>
        <xdr:cNvPr id="6" name="Kuva 5" descr="Kuva: Parkki tiedonkeruu -tavoiteaikataulu vuodesta 2021">
          <a:extLst>
            <a:ext uri="{FF2B5EF4-FFF2-40B4-BE49-F238E27FC236}">
              <a16:creationId xmlns:a16="http://schemas.microsoft.com/office/drawing/2014/main" id="{C5BF0E36-66D8-404E-8C95-25AB5A6D68A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860" b="45582"/>
        <a:stretch/>
      </xdr:blipFill>
      <xdr:spPr bwMode="auto">
        <a:xfrm>
          <a:off x="0" y="171449"/>
          <a:ext cx="9205151" cy="1685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114300</xdr:colOff>
      <xdr:row>22</xdr:row>
      <xdr:rowOff>85725</xdr:rowOff>
    </xdr:from>
    <xdr:to>
      <xdr:col>15</xdr:col>
      <xdr:colOff>390525</xdr:colOff>
      <xdr:row>31</xdr:row>
      <xdr:rowOff>76200</xdr:rowOff>
    </xdr:to>
    <xdr:sp macro="" textlink="">
      <xdr:nvSpPr>
        <xdr:cNvPr id="2" name="Tekstiruutu 1">
          <a:extLst>
            <a:ext uri="{FF2B5EF4-FFF2-40B4-BE49-F238E27FC236}">
              <a16:creationId xmlns:a16="http://schemas.microsoft.com/office/drawing/2014/main" id="{0F321C1C-9536-42A6-8F02-696298345AAC}"/>
            </a:ext>
          </a:extLst>
        </xdr:cNvPr>
        <xdr:cNvSpPr txBox="1">
          <a:spLocks noChangeAspect="1"/>
        </xdr:cNvSpPr>
      </xdr:nvSpPr>
      <xdr:spPr>
        <a:xfrm>
          <a:off x="7610475" y="5238750"/>
          <a:ext cx="6067425"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i="0" u="none" strike="noStrike">
              <a:solidFill>
                <a:schemeClr val="dk1"/>
              </a:solidFill>
              <a:effectLst/>
              <a:latin typeface="+mn-lt"/>
              <a:ea typeface="+mn-ea"/>
              <a:cs typeface="+mn-cs"/>
            </a:rPr>
            <a:t>Henkilöstön määrä</a:t>
          </a:r>
        </a:p>
        <a:p>
          <a:endParaRPr lang="fi-FI" sz="1100" b="1" i="0" u="none" strike="noStrike">
            <a:solidFill>
              <a:schemeClr val="dk1"/>
            </a:solidFill>
            <a:effectLst/>
            <a:latin typeface="+mn-lt"/>
            <a:ea typeface="+mn-ea"/>
            <a:cs typeface="+mn-cs"/>
          </a:endParaRPr>
        </a:p>
        <a:p>
          <a:r>
            <a:rPr lang="fi-FI" sz="1100" b="0" i="0" u="none" strike="noStrike" baseline="30000">
              <a:solidFill>
                <a:schemeClr val="dk1"/>
              </a:solidFill>
              <a:effectLst/>
              <a:latin typeface="+mn-lt"/>
              <a:ea typeface="+mn-ea"/>
              <a:cs typeface="+mn-cs"/>
            </a:rPr>
            <a:t>1</a:t>
          </a:r>
          <a:r>
            <a:rPr lang="fi-FI" sz="1100" b="0" i="0" u="none" strike="noStrike">
              <a:solidFill>
                <a:schemeClr val="dk1"/>
              </a:solidFill>
              <a:effectLst/>
              <a:latin typeface="+mn-lt"/>
              <a:ea typeface="+mn-ea"/>
              <a:cs typeface="+mn-cs"/>
            </a:rPr>
            <a:t>) Vakituisilla tarkoitetaan tässä seuraavia henkilöitä: </a:t>
          </a:r>
          <a:r>
            <a:rPr lang="fi-FI" sz="1100">
              <a:effectLst/>
            </a:rPr>
            <a:t> </a:t>
          </a:r>
        </a:p>
        <a:p>
          <a:r>
            <a:rPr lang="fi-FI" sz="1100" b="0" i="0" u="none" strike="noStrike">
              <a:solidFill>
                <a:schemeClr val="dk1"/>
              </a:solidFill>
              <a:effectLst/>
              <a:latin typeface="+mn-lt"/>
              <a:ea typeface="+mn-ea"/>
              <a:cs typeface="+mn-cs"/>
            </a:rPr>
            <a:t>	Toistaiseksi voimassaolevassa työsuhteessa </a:t>
          </a:r>
          <a:r>
            <a:rPr lang="fi-FI" sz="1100">
              <a:effectLst/>
            </a:rPr>
            <a:t> </a:t>
          </a:r>
        </a:p>
        <a:p>
          <a:r>
            <a:rPr lang="fi-FI" sz="1100" b="0" i="0" baseline="30000">
              <a:solidFill>
                <a:schemeClr val="dk1"/>
              </a:solidFill>
              <a:effectLst/>
              <a:latin typeface="+mn-lt"/>
              <a:ea typeface="+mn-ea"/>
              <a:cs typeface="+mn-cs"/>
            </a:rPr>
            <a:t>2</a:t>
          </a:r>
          <a:r>
            <a:rPr lang="fi-FI" sz="1100" b="0" i="0">
              <a:solidFill>
                <a:schemeClr val="dk1"/>
              </a:solidFill>
              <a:effectLst/>
              <a:latin typeface="+mn-lt"/>
              <a:ea typeface="+mn-ea"/>
              <a:cs typeface="+mn-cs"/>
            </a:rPr>
            <a:t>) Projektirahoituksella palkattu määräaikainen:</a:t>
          </a:r>
          <a:endParaRPr lang="fi-FI">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a:solidFill>
                <a:schemeClr val="dk1"/>
              </a:solidFill>
              <a:effectLst/>
              <a:latin typeface="+mn-lt"/>
              <a:ea typeface="+mn-ea"/>
              <a:cs typeface="+mn-cs"/>
            </a:rPr>
            <a:t>	Tähän kohtaan ei merkitä AVI:n työpajatoiminnan valtionavustuksella palkattuja tai </a:t>
          </a:r>
        </a:p>
        <a:p>
          <a:pPr marL="0" marR="0" lvl="0" indent="0" defTabSz="914400" eaLnBrk="1" fontAlgn="auto" latinLnBrk="0" hangingPunct="1">
            <a:lnSpc>
              <a:spcPct val="100000"/>
            </a:lnSpc>
            <a:spcBef>
              <a:spcPts val="0"/>
            </a:spcBef>
            <a:spcAft>
              <a:spcPts val="0"/>
            </a:spcAft>
            <a:buClrTx/>
            <a:buSzTx/>
            <a:buFontTx/>
            <a:buNone/>
            <a:tabLst/>
            <a:defRPr/>
          </a:pPr>
          <a:r>
            <a:rPr lang="fi-FI" sz="1100" b="0" i="0">
              <a:solidFill>
                <a:schemeClr val="dk1"/>
              </a:solidFill>
              <a:effectLst/>
              <a:latin typeface="+mn-lt"/>
              <a:ea typeface="+mn-ea"/>
              <a:cs typeface="+mn-cs"/>
            </a:rPr>
            <a:t>	etsivän nuorisotyön valtionavustuksella palkattuja</a:t>
          </a:r>
          <a:endParaRPr lang="fi-FI" sz="1100">
            <a:effectLst/>
          </a:endParaRPr>
        </a:p>
        <a:p>
          <a:r>
            <a:rPr lang="fi-FI" sz="1100" b="0" i="0" u="none" strike="noStrike" baseline="30000">
              <a:solidFill>
                <a:schemeClr val="dk1"/>
              </a:solidFill>
              <a:effectLst/>
              <a:latin typeface="+mn-lt"/>
              <a:ea typeface="+mn-ea"/>
              <a:cs typeface="+mn-cs"/>
            </a:rPr>
            <a:t>3</a:t>
          </a:r>
          <a:r>
            <a:rPr lang="fi-FI" sz="1100" b="0" i="0" u="none" strike="noStrike">
              <a:solidFill>
                <a:schemeClr val="dk1"/>
              </a:solidFill>
              <a:effectLst/>
              <a:latin typeface="+mn-lt"/>
              <a:ea typeface="+mn-ea"/>
              <a:cs typeface="+mn-cs"/>
            </a:rPr>
            <a:t>) Muulla määräaikaisuudella (aikaisemmin vakituisluonteinen) tarkoitetaan tässä seuraavia henkilöitä: </a:t>
          </a:r>
          <a:r>
            <a:rPr lang="fi-FI" sz="1100">
              <a:effectLst/>
            </a:rPr>
            <a:t> </a:t>
          </a:r>
        </a:p>
        <a:p>
          <a:r>
            <a:rPr lang="fi-FI" sz="1100" b="0" i="0" u="none" strike="noStrike">
              <a:solidFill>
                <a:schemeClr val="dk1"/>
              </a:solidFill>
              <a:effectLst/>
              <a:latin typeface="+mn-lt"/>
              <a:ea typeface="+mn-ea"/>
              <a:cs typeface="+mn-cs"/>
            </a:rPr>
            <a:t>	Yli kaksi vuotta työpajalla työskennelleitä tai </a:t>
          </a:r>
          <a:r>
            <a:rPr lang="fi-FI" sz="1100">
              <a:effectLst/>
            </a:rPr>
            <a:t> </a:t>
          </a:r>
        </a:p>
        <a:p>
          <a:r>
            <a:rPr lang="fi-FI" sz="1100" b="0" i="0" u="none" strike="noStrike">
              <a:solidFill>
                <a:schemeClr val="dk1"/>
              </a:solidFill>
              <a:effectLst/>
              <a:latin typeface="+mn-lt"/>
              <a:ea typeface="+mn-ea"/>
              <a:cs typeface="+mn-cs"/>
            </a:rPr>
            <a:t>	OKM:n / AVI:n myöntämän työpajatoiminnan valtionavustuksella palkattuja tai </a:t>
          </a:r>
          <a:r>
            <a:rPr lang="fi-FI" sz="1100">
              <a:effectLst/>
            </a:rPr>
            <a:t> </a:t>
          </a:r>
        </a:p>
        <a:p>
          <a:r>
            <a:rPr lang="fi-FI" sz="1100" b="0" i="0" u="none" strike="noStrike">
              <a:solidFill>
                <a:schemeClr val="dk1"/>
              </a:solidFill>
              <a:effectLst/>
              <a:latin typeface="+mn-lt"/>
              <a:ea typeface="+mn-ea"/>
              <a:cs typeface="+mn-cs"/>
            </a:rPr>
            <a:t>	OKM:n / AVI:n etsivän nuorisotyön valtionavustuksella palkattuja </a:t>
          </a:r>
        </a:p>
        <a:p>
          <a:r>
            <a:rPr lang="fi-FI" sz="1100" b="0" i="0" u="none" strike="noStrike">
              <a:solidFill>
                <a:schemeClr val="dk1"/>
              </a:solidFill>
              <a:effectLst/>
              <a:latin typeface="+mn-lt"/>
              <a:ea typeface="+mn-ea"/>
              <a:cs typeface="+mn-cs"/>
            </a:rPr>
            <a:t>	etsivän nuorisotyön tekijöitä</a:t>
          </a:r>
          <a:endParaRPr lang="fi-FI" sz="1100">
            <a:effectLst/>
          </a:endParaRPr>
        </a:p>
        <a:p>
          <a:r>
            <a:rPr lang="fi-FI" sz="1100" b="0" i="0" u="none" strike="noStrike" baseline="30000">
              <a:solidFill>
                <a:schemeClr val="dk1"/>
              </a:solidFill>
              <a:effectLst/>
              <a:latin typeface="+mn-lt"/>
              <a:ea typeface="+mn-ea"/>
              <a:cs typeface="+mn-cs"/>
            </a:rPr>
            <a:t>4</a:t>
          </a:r>
          <a:r>
            <a:rPr lang="fi-FI" sz="1100" b="0" i="0" u="none" strike="noStrike">
              <a:solidFill>
                <a:schemeClr val="dk1"/>
              </a:solidFill>
              <a:effectLst/>
              <a:latin typeface="+mn-lt"/>
              <a:ea typeface="+mn-ea"/>
              <a:cs typeface="+mn-cs"/>
            </a:rPr>
            <a:t>) Palkkatuella työllistettyjä:</a:t>
          </a:r>
        </a:p>
        <a:p>
          <a:r>
            <a:rPr lang="fi-FI" sz="1100" b="0" i="0" u="none" strike="noStrike">
              <a:solidFill>
                <a:schemeClr val="dk1"/>
              </a:solidFill>
              <a:effectLst/>
              <a:latin typeface="+mn-lt"/>
              <a:ea typeface="+mn-ea"/>
              <a:cs typeface="+mn-cs"/>
            </a:rPr>
            <a:t>	Tähän vain valmennustehtävissä toimivat</a:t>
          </a:r>
          <a:r>
            <a:rPr lang="fi-FI" sz="1100">
              <a:effectLst/>
            </a:rPr>
            <a:t> </a:t>
          </a:r>
          <a:endParaRPr lang="fi-FI" sz="1100"/>
        </a:p>
      </xdr:txBody>
    </xdr:sp>
    <xdr:clientData fPrintsWithSheet="0"/>
  </xdr:twoCellAnchor>
  <xdr:twoCellAnchor editAs="absolute">
    <xdr:from>
      <xdr:col>7</xdr:col>
      <xdr:colOff>91169</xdr:colOff>
      <xdr:row>12</xdr:row>
      <xdr:rowOff>187778</xdr:rowOff>
    </xdr:from>
    <xdr:to>
      <xdr:col>15</xdr:col>
      <xdr:colOff>390524</xdr:colOff>
      <xdr:row>14</xdr:row>
      <xdr:rowOff>152400</xdr:rowOff>
    </xdr:to>
    <xdr:sp macro="" textlink="">
      <xdr:nvSpPr>
        <xdr:cNvPr id="4" name="Tekstiruutu 3">
          <a:extLst>
            <a:ext uri="{FF2B5EF4-FFF2-40B4-BE49-F238E27FC236}">
              <a16:creationId xmlns:a16="http://schemas.microsoft.com/office/drawing/2014/main" id="{B0991BF0-2CFE-4D37-AB8E-5610A25018EC}"/>
            </a:ext>
          </a:extLst>
        </xdr:cNvPr>
        <xdr:cNvSpPr txBox="1">
          <a:spLocks noChangeAspect="1"/>
        </xdr:cNvSpPr>
      </xdr:nvSpPr>
      <xdr:spPr>
        <a:xfrm>
          <a:off x="7587344" y="2730953"/>
          <a:ext cx="6090555" cy="91712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baseline="0"/>
            <a:t>Henkilötyövuodet (HTV) on täsmättävä kysymyksissä 1-2 </a:t>
          </a:r>
          <a:r>
            <a:rPr lang="fi-FI" sz="1100" b="0" baseline="0"/>
            <a:t>(luvuissa voi olla desimaaleja!)</a:t>
          </a:r>
        </a:p>
        <a:p>
          <a:r>
            <a:rPr lang="fi-FI" sz="1100" b="1" baseline="0"/>
            <a:t>Ja henkilöstön määrän (HLÖ) on täsmättävä kysymyksissä 1-4 </a:t>
          </a:r>
          <a:r>
            <a:rPr lang="fi-FI" sz="1100" b="0" baseline="0"/>
            <a:t>(ei desimaalilukuja!)</a:t>
          </a:r>
        </a:p>
        <a:p>
          <a:r>
            <a:rPr lang="fi-FI" sz="1100" b="0" baseline="0"/>
            <a:t>Mikäli summat Yhteensä-soluissa eivät täsmää toisiinsa, niin soluissa A5-A8 näkyy kommentti "Tarkasta" ja ohje tarkastettavasta tiedosta.</a:t>
          </a:r>
        </a:p>
      </xdr:txBody>
    </xdr:sp>
    <xdr:clientData fLocksWithSheet="0" fPrintsWithSheet="0"/>
  </xdr:twoCellAnchor>
  <xdr:twoCellAnchor editAs="absolute">
    <xdr:from>
      <xdr:col>0</xdr:col>
      <xdr:colOff>819149</xdr:colOff>
      <xdr:row>0</xdr:row>
      <xdr:rowOff>45243</xdr:rowOff>
    </xdr:from>
    <xdr:to>
      <xdr:col>12</xdr:col>
      <xdr:colOff>66675</xdr:colOff>
      <xdr:row>3</xdr:row>
      <xdr:rowOff>28575</xdr:rowOff>
    </xdr:to>
    <xdr:sp macro="" textlink="">
      <xdr:nvSpPr>
        <xdr:cNvPr id="5" name="Tekstiruutu 4">
          <a:extLst>
            <a:ext uri="{FF2B5EF4-FFF2-40B4-BE49-F238E27FC236}">
              <a16:creationId xmlns:a16="http://schemas.microsoft.com/office/drawing/2014/main" id="{E09F9242-BC70-41C1-8F73-FDB08FB55CC0}"/>
            </a:ext>
          </a:extLst>
        </xdr:cNvPr>
        <xdr:cNvSpPr txBox="1">
          <a:spLocks noChangeAspect="1"/>
        </xdr:cNvSpPr>
      </xdr:nvSpPr>
      <xdr:spPr>
        <a:xfrm>
          <a:off x="819149" y="45243"/>
          <a:ext cx="10363201" cy="56435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i-FI" sz="1200" b="1"/>
            <a:t>Tämän sivun luvut luetaan virallisena raporttina henkilöstöstä </a:t>
          </a:r>
          <a:r>
            <a:rPr lang="fi-FI" sz="1600" b="1"/>
            <a:t>vuodelta 2021. </a:t>
          </a:r>
          <a:endParaRPr lang="fi-FI" sz="1200"/>
        </a:p>
        <a:p>
          <a:pPr algn="ctr"/>
          <a:r>
            <a:rPr lang="fi-FI" sz="1200" b="0" u="none" baseline="0"/>
            <a:t>Jos organisaatiossasi ei ole käytössä PAR-järjestelmä niin TÄYDENNÄ vuoden 2021 henkilöstötiedot tähän. Tarkistamisen jälkeen </a:t>
          </a:r>
          <a:r>
            <a:rPr lang="fi-FI" sz="1200" b="1" u="sng" baseline="0"/>
            <a:t>VALITSE: </a:t>
          </a:r>
          <a:r>
            <a:rPr lang="fi-FI" sz="1200" baseline="0"/>
            <a:t>"Kyllä, tarkistettu"</a:t>
          </a:r>
          <a:endParaRPr lang="fi-FI" sz="1200"/>
        </a:p>
      </xdr:txBody>
    </xdr:sp>
    <xdr:clientData fLocksWithSheet="0" fPrintsWithSheet="0"/>
  </xdr:twoCellAnchor>
  <xdr:twoCellAnchor>
    <xdr:from>
      <xdr:col>7</xdr:col>
      <xdr:colOff>406400</xdr:colOff>
      <xdr:row>2</xdr:row>
      <xdr:rowOff>182033</xdr:rowOff>
    </xdr:from>
    <xdr:to>
      <xdr:col>8</xdr:col>
      <xdr:colOff>139700</xdr:colOff>
      <xdr:row>4</xdr:row>
      <xdr:rowOff>172508</xdr:rowOff>
    </xdr:to>
    <xdr:sp macro="" textlink="">
      <xdr:nvSpPr>
        <xdr:cNvPr id="6" name="Nuoli: Alas 5">
          <a:extLst>
            <a:ext uri="{FF2B5EF4-FFF2-40B4-BE49-F238E27FC236}">
              <a16:creationId xmlns:a16="http://schemas.microsoft.com/office/drawing/2014/main" id="{8E8E3405-21CC-4659-A03B-3ED2F2ABCAEF}"/>
            </a:ext>
          </a:extLst>
        </xdr:cNvPr>
        <xdr:cNvSpPr/>
      </xdr:nvSpPr>
      <xdr:spPr>
        <a:xfrm>
          <a:off x="7902575" y="572558"/>
          <a:ext cx="457200" cy="371475"/>
        </a:xfrm>
        <a:prstGeom prst="down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absolute">
    <xdr:from>
      <xdr:col>7</xdr:col>
      <xdr:colOff>114299</xdr:colOff>
      <xdr:row>32</xdr:row>
      <xdr:rowOff>9524</xdr:rowOff>
    </xdr:from>
    <xdr:to>
      <xdr:col>15</xdr:col>
      <xdr:colOff>390524</xdr:colOff>
      <xdr:row>42</xdr:row>
      <xdr:rowOff>38099</xdr:rowOff>
    </xdr:to>
    <xdr:sp macro="" textlink="">
      <xdr:nvSpPr>
        <xdr:cNvPr id="7" name="Tekstiruutu 6">
          <a:extLst>
            <a:ext uri="{FF2B5EF4-FFF2-40B4-BE49-F238E27FC236}">
              <a16:creationId xmlns:a16="http://schemas.microsoft.com/office/drawing/2014/main" id="{35152734-644B-4CBC-96E6-F92DB905C9B8}"/>
            </a:ext>
          </a:extLst>
        </xdr:cNvPr>
        <xdr:cNvSpPr txBox="1">
          <a:spLocks noChangeAspect="1"/>
        </xdr:cNvSpPr>
      </xdr:nvSpPr>
      <xdr:spPr>
        <a:xfrm>
          <a:off x="7610474" y="7829549"/>
          <a:ext cx="6067425"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i-FI" sz="1100" b="1" i="0" u="none" strike="noStrike">
              <a:solidFill>
                <a:schemeClr val="dk1"/>
              </a:solidFill>
              <a:effectLst/>
              <a:latin typeface="+mn-lt"/>
              <a:ea typeface="+mn-ea"/>
              <a:cs typeface="+mn-cs"/>
            </a:rPr>
            <a:t>Millaisissa tehtävissä henkilöstö toimi?</a:t>
          </a:r>
        </a:p>
        <a:p>
          <a:pPr marL="0" indent="0"/>
          <a:endParaRPr lang="fi-FI" sz="1100" b="1"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Työvalmentaja</a:t>
          </a:r>
          <a:r>
            <a:rPr lang="fi-FI" sz="1100" b="0" i="0" u="none" strike="noStrike">
              <a:solidFill>
                <a:schemeClr val="dk1"/>
              </a:solidFill>
              <a:effectLst/>
              <a:latin typeface="+mn-lt"/>
              <a:ea typeface="+mn-ea"/>
              <a:cs typeface="+mn-cs"/>
            </a:rPr>
            <a:t> (ml työnohjaajat ja -suunnittelijat) </a:t>
          </a: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Yksilövalmentaja</a:t>
          </a:r>
          <a:r>
            <a:rPr lang="fi-FI" sz="1100" b="0" i="0" u="none" strike="noStrike">
              <a:solidFill>
                <a:schemeClr val="dk1"/>
              </a:solidFill>
              <a:effectLst/>
              <a:latin typeface="+mn-lt"/>
              <a:ea typeface="+mn-ea"/>
              <a:cs typeface="+mn-cs"/>
            </a:rPr>
            <a:t> (ml psykiatrinen sairaanhoitaja, kuraattori, pajakoulun ohjaaja, terveydenhoitaja, liikunnanohjaajat tai muut yksilövalmennusta tukevat palvelut)</a:t>
          </a:r>
        </a:p>
        <a:p>
          <a:r>
            <a:rPr lang="fi-FI" sz="1100" b="0" i="0" u="none" strike="noStrike">
              <a:solidFill>
                <a:schemeClr val="dk1"/>
              </a:solidFill>
              <a:effectLst/>
              <a:latin typeface="+mn-lt"/>
              <a:ea typeface="+mn-ea"/>
              <a:cs typeface="+mn-cs"/>
            </a:rPr>
            <a:t>-</a:t>
          </a:r>
          <a:r>
            <a:rPr lang="fi-FI" sz="1100" b="0" i="0" u="none" strike="noStrike" baseline="0">
              <a:solidFill>
                <a:schemeClr val="dk1"/>
              </a:solidFill>
              <a:effectLst/>
              <a:latin typeface="+mn-lt"/>
              <a:ea typeface="+mn-ea"/>
              <a:cs typeface="+mn-cs"/>
            </a:rPr>
            <a:t> </a:t>
          </a:r>
          <a:r>
            <a:rPr lang="fi-FI" sz="1100" b="1">
              <a:solidFill>
                <a:schemeClr val="dk1"/>
              </a:solidFill>
              <a:effectLst/>
              <a:latin typeface="+mn-lt"/>
              <a:ea typeface="+mn-ea"/>
              <a:cs typeface="+mn-cs"/>
            </a:rPr>
            <a:t>Työhönvalmentaja </a:t>
          </a:r>
          <a:r>
            <a:rPr lang="fi-FI" sz="1100">
              <a:solidFill>
                <a:schemeClr val="dk1"/>
              </a:solidFill>
              <a:effectLst/>
              <a:latin typeface="+mn-lt"/>
              <a:ea typeface="+mn-ea"/>
              <a:cs typeface="+mn-cs"/>
            </a:rPr>
            <a:t>(Valmennus työpajan ulkopuolisessa työpaikassa)</a:t>
          </a:r>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Etsivä nuorisotyöntekijä </a:t>
          </a:r>
          <a:r>
            <a:rPr lang="fi-FI" sz="1100" b="0" i="0" u="none" strike="noStrike">
              <a:solidFill>
                <a:schemeClr val="dk1"/>
              </a:solidFill>
              <a:effectLst/>
              <a:latin typeface="+mn-lt"/>
              <a:ea typeface="+mn-ea"/>
              <a:cs typeface="+mn-cs"/>
            </a:rPr>
            <a:t>(jos etsivä nuorisotyöntekijän palkka maksetaan työpajan kustannusarviosta) </a:t>
          </a: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Johtotehtävät </a:t>
          </a:r>
          <a:r>
            <a:rPr lang="fi-FI" sz="1100" b="0" i="0" u="none" strike="noStrike">
              <a:solidFill>
                <a:schemeClr val="dk1"/>
              </a:solidFill>
              <a:effectLst/>
              <a:latin typeface="+mn-lt"/>
              <a:ea typeface="+mn-ea"/>
              <a:cs typeface="+mn-cs"/>
            </a:rPr>
            <a:t>(myös hankkeen johtotehtävässä toimiva) </a:t>
          </a: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Kehittämis- ja suunnittelutehtävät </a:t>
          </a: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Muut hallinnon tehtävät </a:t>
          </a:r>
          <a:r>
            <a:rPr lang="fi-FI" sz="1100" b="0" i="0" u="none" strike="noStrike">
              <a:solidFill>
                <a:schemeClr val="dk1"/>
              </a:solidFill>
              <a:effectLst/>
              <a:latin typeface="+mn-lt"/>
              <a:ea typeface="+mn-ea"/>
              <a:cs typeface="+mn-cs"/>
            </a:rPr>
            <a:t>(Kirjanpito, taloushallinto jne.) </a:t>
          </a:r>
        </a:p>
        <a:p>
          <a:r>
            <a:rPr lang="fi-FI" sz="1100" b="0" i="0" u="none" strike="noStrike">
              <a:solidFill>
                <a:schemeClr val="dk1"/>
              </a:solidFill>
              <a:effectLst/>
              <a:latin typeface="+mn-lt"/>
              <a:ea typeface="+mn-ea"/>
              <a:cs typeface="+mn-cs"/>
            </a:rPr>
            <a:t>- </a:t>
          </a:r>
          <a:r>
            <a:rPr lang="fi-FI" sz="1100" b="1" i="0" u="none" strike="noStrike">
              <a:solidFill>
                <a:schemeClr val="dk1"/>
              </a:solidFill>
              <a:effectLst/>
              <a:latin typeface="+mn-lt"/>
              <a:ea typeface="+mn-ea"/>
              <a:cs typeface="+mn-cs"/>
            </a:rPr>
            <a:t>Muissa tehtävissä </a:t>
          </a:r>
        </a:p>
      </xdr:txBody>
    </xdr:sp>
    <xdr:clientData fPrintsWithSheet="0"/>
  </xdr:twoCellAnchor>
  <xdr:twoCellAnchor editAs="absolute">
    <xdr:from>
      <xdr:col>7</xdr:col>
      <xdr:colOff>114300</xdr:colOff>
      <xdr:row>14</xdr:row>
      <xdr:rowOff>219075</xdr:rowOff>
    </xdr:from>
    <xdr:to>
      <xdr:col>15</xdr:col>
      <xdr:colOff>390525</xdr:colOff>
      <xdr:row>21</xdr:row>
      <xdr:rowOff>152400</xdr:rowOff>
    </xdr:to>
    <xdr:sp macro="" textlink="">
      <xdr:nvSpPr>
        <xdr:cNvPr id="8" name="Tekstiruutu 7">
          <a:extLst>
            <a:ext uri="{FF2B5EF4-FFF2-40B4-BE49-F238E27FC236}">
              <a16:creationId xmlns:a16="http://schemas.microsoft.com/office/drawing/2014/main" id="{D84B0E05-E6CF-4FF3-9585-53364C6E5C5C}"/>
            </a:ext>
          </a:extLst>
        </xdr:cNvPr>
        <xdr:cNvSpPr txBox="1">
          <a:spLocks noChangeAspect="1"/>
        </xdr:cNvSpPr>
      </xdr:nvSpPr>
      <xdr:spPr>
        <a:xfrm>
          <a:off x="7610475" y="3714750"/>
          <a:ext cx="6067425"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i-FI" sz="1100" b="1" i="0" u="none" strike="noStrike">
              <a:solidFill>
                <a:schemeClr val="dk1"/>
              </a:solidFill>
              <a:effectLst/>
              <a:latin typeface="+mn-lt"/>
              <a:ea typeface="+mn-ea"/>
              <a:cs typeface="+mn-cs"/>
            </a:rPr>
            <a:t>Henkilötyövuodet (HTV)</a:t>
          </a:r>
        </a:p>
        <a:p>
          <a:r>
            <a:rPr lang="fi-FI" sz="1100" b="1" i="0" u="none" strike="noStrike">
              <a:solidFill>
                <a:schemeClr val="dk1"/>
              </a:solidFill>
              <a:effectLst/>
              <a:latin typeface="+mn-lt"/>
              <a:ea typeface="+mn-ea"/>
              <a:cs typeface="+mn-cs"/>
            </a:rPr>
            <a:t>HTV: </a:t>
          </a:r>
          <a:r>
            <a:rPr lang="fi-FI" sz="1100" b="0" i="0" u="none" strike="noStrike">
              <a:solidFill>
                <a:schemeClr val="dk1"/>
              </a:solidFill>
              <a:effectLst/>
              <a:latin typeface="+mn-lt"/>
              <a:ea typeface="+mn-ea"/>
              <a:cs typeface="+mn-cs"/>
            </a:rPr>
            <a:t>Henkilötyövuodet</a:t>
          </a:r>
          <a:r>
            <a:rPr lang="fi-FI" sz="1100" b="0" i="0" u="none" strike="noStrike" baseline="0">
              <a:solidFill>
                <a:schemeClr val="dk1"/>
              </a:solidFill>
              <a:effectLst/>
              <a:latin typeface="+mn-lt"/>
              <a:ea typeface="+mn-ea"/>
              <a:cs typeface="+mn-cs"/>
            </a:rPr>
            <a:t> merkitään jokaisen työntekijän osalta kohdistuen koko vuodelle. </a:t>
          </a:r>
        </a:p>
        <a:p>
          <a:r>
            <a:rPr lang="fi-FI" sz="1100" b="1" i="0" u="none" strike="noStrike" baseline="0">
              <a:solidFill>
                <a:schemeClr val="dk1"/>
              </a:solidFill>
              <a:effectLst/>
              <a:latin typeface="+mn-lt"/>
              <a:ea typeface="+mn-ea"/>
              <a:cs typeface="+mn-cs"/>
            </a:rPr>
            <a:t>HTV arvio: </a:t>
          </a:r>
          <a:r>
            <a:rPr lang="fi-FI" sz="1100" b="0" i="0" u="none" strike="noStrike" baseline="0">
              <a:solidFill>
                <a:schemeClr val="dk1"/>
              </a:solidFill>
              <a:effectLst/>
              <a:latin typeface="+mn-lt"/>
              <a:ea typeface="+mn-ea"/>
              <a:cs typeface="+mn-cs"/>
            </a:rPr>
            <a:t>Lisäksi merkitään arvio henkilötyövuosista kohdistuen työhön alle 29-vuotiaiden valmentautujien kanssa. Valmentaja voi tehdä 0-100 % työtä nuorten kanssa. Arvio riittää.</a:t>
          </a:r>
        </a:p>
        <a:p>
          <a:r>
            <a:rPr lang="fi-FI" sz="1100" b="0" i="0" u="none" strike="noStrike" baseline="0">
              <a:solidFill>
                <a:schemeClr val="dk1"/>
              </a:solidFill>
              <a:effectLst/>
              <a:latin typeface="+mn-lt"/>
              <a:ea typeface="+mn-ea"/>
              <a:cs typeface="+mn-cs"/>
            </a:rPr>
            <a:t>MIkäli sinulla on vaikeuksia kohdistaa HTV arvio työtehtäviin, niin kirjoita vain summa (solut B36 ja C36)</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HTV-laskuri löytyy toiselta välilehdeltä</a:t>
          </a:r>
          <a:endParaRPr lang="fi-FI" sz="1100" b="0" i="0" u="sng" strike="noStrike">
            <a:solidFill>
              <a:srgbClr val="0070C0"/>
            </a:solidFill>
            <a:effectLst/>
            <a:latin typeface="+mn-lt"/>
            <a:ea typeface="+mn-ea"/>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uulikki.nieminen\AppData\Local\Microsoft\Windows\Temporary%20Internet%20Files\Content.Outlook\N62IBJ22\FORM%202015\PARent%205.4valmis_avoi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tuulikki.nieminen\Documents\aktiiviset\Tiedostot\PAR%20Yhteensovitus\Tampere\Harjoitusversi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akastiedot"/>
      <sheetName val="Loki"/>
      <sheetName val="Tietokanta"/>
      <sheetName val="Haku"/>
      <sheetName val="Tilastot"/>
      <sheetName val="Muistio"/>
      <sheetName val="Muistioloki"/>
      <sheetName val="Muistiokanta"/>
      <sheetName val="Muistio_tilastot"/>
      <sheetName val="Tyontekijat"/>
      <sheetName val="Tkanta"/>
      <sheetName val="Okanta"/>
      <sheetName val="Luettelo"/>
      <sheetName val="kaikki"/>
      <sheetName val="apu"/>
      <sheetName val="Temp"/>
      <sheetName val="Temp2"/>
      <sheetName val="Temp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
          <cell r="W8" t="str">
            <v>21 Ahvenanmaa</v>
          </cell>
          <cell r="X8" t="str">
            <v>Ahvenanmaa</v>
          </cell>
        </row>
        <row r="9">
          <cell r="W9" t="str">
            <v>09 Etelä-Karjala</v>
          </cell>
          <cell r="X9" t="str">
            <v>EteläKarjala</v>
          </cell>
        </row>
        <row r="10">
          <cell r="W10" t="str">
            <v>14 Etelä-Pohjanmaa</v>
          </cell>
          <cell r="X10" t="str">
            <v>EteläPohjanmaa</v>
          </cell>
        </row>
        <row r="11">
          <cell r="W11" t="str">
            <v>10 Etelä-Savo</v>
          </cell>
          <cell r="X11" t="str">
            <v>EteläSavo</v>
          </cell>
        </row>
        <row r="12">
          <cell r="W12" t="str">
            <v>18 Kainuu</v>
          </cell>
          <cell r="X12" t="str">
            <v>Kainuu</v>
          </cell>
        </row>
        <row r="13">
          <cell r="W13" t="str">
            <v>05 Kanta-Häme</v>
          </cell>
          <cell r="X13" t="str">
            <v>KantaHäme</v>
          </cell>
        </row>
        <row r="14">
          <cell r="T14" t="str">
            <v>0 Ahvenanmaa</v>
          </cell>
          <cell r="U14" t="str">
            <v>Ahvenanmaan</v>
          </cell>
          <cell r="W14" t="str">
            <v>16 Keski-Pohjanmaa</v>
          </cell>
          <cell r="X14" t="str">
            <v>KeskiPohjanmaa</v>
          </cell>
        </row>
        <row r="15">
          <cell r="T15" t="str">
            <v>15 Lappi</v>
          </cell>
          <cell r="U15" t="str">
            <v>Lapin</v>
          </cell>
          <cell r="W15" t="str">
            <v>13 Keski-Suomi</v>
          </cell>
          <cell r="X15" t="str">
            <v>KeskiSuomi</v>
          </cell>
        </row>
        <row r="16">
          <cell r="T16" t="str">
            <v>12 Länsi- ja Sisä-Suomi</v>
          </cell>
          <cell r="U16" t="str">
            <v>LänsijaSisäSuomi</v>
          </cell>
          <cell r="W16" t="str">
            <v>08 Kymenlaakso</v>
          </cell>
          <cell r="X16" t="str">
            <v>Kymenlaakso</v>
          </cell>
        </row>
        <row r="17">
          <cell r="T17" t="str">
            <v>13 Pohjois-Suomi</v>
          </cell>
          <cell r="U17" t="str">
            <v>PohjoisSuomi</v>
          </cell>
          <cell r="W17" t="str">
            <v>19 Lappi</v>
          </cell>
          <cell r="X17" t="str">
            <v>Lappi</v>
          </cell>
        </row>
        <row r="18">
          <cell r="T18" t="str">
            <v>8 Itä-Suomi</v>
          </cell>
          <cell r="U18" t="str">
            <v>ItäSuomi</v>
          </cell>
          <cell r="W18" t="str">
            <v>06 Pirkanmaa</v>
          </cell>
          <cell r="X18" t="str">
            <v>Pirkanmaa</v>
          </cell>
        </row>
        <row r="19">
          <cell r="T19" t="str">
            <v>1 Etelä-Suomi</v>
          </cell>
          <cell r="U19" t="str">
            <v>EteläSuomi</v>
          </cell>
          <cell r="W19" t="str">
            <v>15 Pohjanmaa</v>
          </cell>
          <cell r="X19" t="str">
            <v>Pohjanmaa</v>
          </cell>
        </row>
        <row r="20">
          <cell r="T20" t="str">
            <v>2 Lounais-Suomi</v>
          </cell>
          <cell r="U20" t="str">
            <v>LounaisSuomi</v>
          </cell>
          <cell r="W20" t="str">
            <v>12 Pohjois-Karjala</v>
          </cell>
          <cell r="X20" t="str">
            <v>PohjoisKarjala</v>
          </cell>
        </row>
        <row r="21">
          <cell r="W21" t="str">
            <v>17 Pohjois-Pohjanmaa</v>
          </cell>
          <cell r="X21" t="str">
            <v>PohjoisPohjanmaa</v>
          </cell>
        </row>
        <row r="22">
          <cell r="W22" t="str">
            <v>11 Pohjois-Savo</v>
          </cell>
          <cell r="X22" t="str">
            <v>PohjoisSavo</v>
          </cell>
        </row>
        <row r="23">
          <cell r="W23" t="str">
            <v>07 Päijät-Häme</v>
          </cell>
          <cell r="X23" t="str">
            <v>PäijätHäme</v>
          </cell>
        </row>
        <row r="24">
          <cell r="W24" t="str">
            <v>04 Satakunta</v>
          </cell>
          <cell r="X24" t="str">
            <v>Satakunta</v>
          </cell>
        </row>
        <row r="25">
          <cell r="W25" t="str">
            <v>01 Uusimaa</v>
          </cell>
          <cell r="X25" t="str">
            <v>Uusimaa</v>
          </cell>
        </row>
        <row r="26">
          <cell r="W26" t="str">
            <v>02 Varsinais-Suomi</v>
          </cell>
          <cell r="X26" t="str">
            <v>VarsinaisSuomi</v>
          </cell>
        </row>
        <row r="29">
          <cell r="W29" t="str">
            <v>211 Mariehamns stad</v>
          </cell>
          <cell r="X29" t="str">
            <v>MariehamnsStad</v>
          </cell>
        </row>
        <row r="30">
          <cell r="W30" t="str">
            <v>212 Ålands landsbygd</v>
          </cell>
          <cell r="X30" t="str">
            <v>ÅlandsLandsbygd</v>
          </cell>
        </row>
        <row r="31">
          <cell r="W31" t="str">
            <v>213 Ålands skärgård</v>
          </cell>
          <cell r="X31" t="str">
            <v>ÅlandsSkärgård</v>
          </cell>
        </row>
        <row r="32">
          <cell r="W32" t="str">
            <v>091 Lappeenrannan</v>
          </cell>
          <cell r="X32" t="str">
            <v>Lappeenrannan</v>
          </cell>
        </row>
        <row r="33">
          <cell r="W33" t="str">
            <v>093 Imatran</v>
          </cell>
          <cell r="X33" t="str">
            <v>Imatran</v>
          </cell>
        </row>
        <row r="34">
          <cell r="W34" t="str">
            <v>141 Suupohjan</v>
          </cell>
          <cell r="X34" t="str">
            <v>Suupohjan</v>
          </cell>
        </row>
        <row r="35">
          <cell r="W35" t="str">
            <v>142 Seinäjoen</v>
          </cell>
          <cell r="X35" t="str">
            <v>Seinäjoen</v>
          </cell>
        </row>
        <row r="36">
          <cell r="W36" t="str">
            <v>144 Kuusiokuntien</v>
          </cell>
          <cell r="X36" t="str">
            <v>Kuusiokuntien</v>
          </cell>
        </row>
        <row r="37">
          <cell r="W37" t="str">
            <v>146 Järviseudun</v>
          </cell>
          <cell r="X37" t="str">
            <v>Järviseudun</v>
          </cell>
        </row>
        <row r="38">
          <cell r="W38" t="str">
            <v>101 Mikkelin</v>
          </cell>
          <cell r="X38" t="str">
            <v>Mikkelin</v>
          </cell>
        </row>
        <row r="39">
          <cell r="W39" t="str">
            <v>103 Savonlinnan</v>
          </cell>
          <cell r="X39" t="str">
            <v>Savonlinnan</v>
          </cell>
        </row>
        <row r="40">
          <cell r="W40" t="str">
            <v>105 Pieksämäen</v>
          </cell>
          <cell r="X40" t="str">
            <v>Pieksämäen</v>
          </cell>
        </row>
        <row r="41">
          <cell r="W41" t="str">
            <v>181 Kehys-Kainuun</v>
          </cell>
          <cell r="X41" t="str">
            <v>KehysKainuun</v>
          </cell>
        </row>
        <row r="42">
          <cell r="W42" t="str">
            <v>182 Kajaanin</v>
          </cell>
          <cell r="X42" t="str">
            <v>Kajaanin</v>
          </cell>
        </row>
        <row r="43">
          <cell r="W43" t="str">
            <v>051 Hämeenlinnan</v>
          </cell>
          <cell r="X43" t="str">
            <v>Hämeenlinnan</v>
          </cell>
        </row>
        <row r="44">
          <cell r="W44" t="str">
            <v>052 Riihimäen</v>
          </cell>
          <cell r="X44" t="str">
            <v>Riihimäen</v>
          </cell>
        </row>
        <row r="45">
          <cell r="W45" t="str">
            <v>053 Forssan</v>
          </cell>
          <cell r="X45" t="str">
            <v>Forssan</v>
          </cell>
        </row>
        <row r="46">
          <cell r="W46" t="str">
            <v>161 Kaustisen</v>
          </cell>
          <cell r="X46" t="str">
            <v>Kaustisen</v>
          </cell>
        </row>
        <row r="47">
          <cell r="W47" t="str">
            <v>162 Kokkolan</v>
          </cell>
          <cell r="X47" t="str">
            <v>Kokkolan</v>
          </cell>
        </row>
        <row r="48">
          <cell r="W48" t="str">
            <v>131 Jyväskylän</v>
          </cell>
          <cell r="X48" t="str">
            <v>Jyväskylän</v>
          </cell>
        </row>
        <row r="49">
          <cell r="W49" t="str">
            <v>132 Joutsan</v>
          </cell>
          <cell r="X49" t="str">
            <v>Joutsan</v>
          </cell>
        </row>
        <row r="50">
          <cell r="W50" t="str">
            <v>133 Keuruun</v>
          </cell>
          <cell r="X50" t="str">
            <v>Keuruun</v>
          </cell>
        </row>
        <row r="51">
          <cell r="W51" t="str">
            <v>134 Jämsän</v>
          </cell>
          <cell r="X51" t="str">
            <v>Jämsän</v>
          </cell>
        </row>
        <row r="52">
          <cell r="W52" t="str">
            <v>135 Äänekosken</v>
          </cell>
          <cell r="X52" t="str">
            <v>Äänekosken</v>
          </cell>
        </row>
        <row r="53">
          <cell r="W53" t="str">
            <v>138 Saarijärven-Viitasaaren</v>
          </cell>
          <cell r="X53" t="str">
            <v>SaarijärvenViitasaaren</v>
          </cell>
        </row>
        <row r="54">
          <cell r="W54" t="str">
            <v>081 Kouvolan</v>
          </cell>
          <cell r="X54" t="str">
            <v>Kouvolan</v>
          </cell>
        </row>
        <row r="55">
          <cell r="W55" t="str">
            <v>082 Kotka-Haminan</v>
          </cell>
          <cell r="X55" t="str">
            <v>KotkaHaminan</v>
          </cell>
        </row>
        <row r="56">
          <cell r="W56" t="str">
            <v>191 Rovaniemen</v>
          </cell>
          <cell r="X56" t="str">
            <v>Rovaniemen</v>
          </cell>
        </row>
        <row r="57">
          <cell r="W57" t="str">
            <v>192 Kemi-Tornion</v>
          </cell>
          <cell r="X57" t="str">
            <v>KemiTornion</v>
          </cell>
        </row>
        <row r="58">
          <cell r="W58" t="str">
            <v>193 Torniolaakson</v>
          </cell>
          <cell r="X58" t="str">
            <v>Torniolaakson</v>
          </cell>
        </row>
        <row r="59">
          <cell r="W59" t="str">
            <v>194 Itä-Lapin</v>
          </cell>
          <cell r="X59" t="str">
            <v>ItäLapin</v>
          </cell>
        </row>
        <row r="60">
          <cell r="W60" t="str">
            <v>196 Tunturi-Lapin</v>
          </cell>
          <cell r="X60" t="str">
            <v>TunturiLapin</v>
          </cell>
        </row>
        <row r="61">
          <cell r="W61" t="str">
            <v>197 Pohjois-Lapin</v>
          </cell>
          <cell r="X61" t="str">
            <v>PohjoisLapin</v>
          </cell>
        </row>
        <row r="62">
          <cell r="W62" t="str">
            <v>061 Luoteis-Pirkanmaan</v>
          </cell>
          <cell r="X62" t="str">
            <v>LuoteisPirkanmaan</v>
          </cell>
        </row>
        <row r="63">
          <cell r="W63" t="str">
            <v>063 Etelä-Pirkanmaan</v>
          </cell>
          <cell r="X63" t="str">
            <v>EteläPirkanmaan</v>
          </cell>
        </row>
        <row r="64">
          <cell r="W64" t="str">
            <v>064 Tampereen</v>
          </cell>
          <cell r="X64" t="str">
            <v>Tampereen</v>
          </cell>
        </row>
        <row r="65">
          <cell r="W65" t="str">
            <v>068 Lounais-Pirkanmaan</v>
          </cell>
          <cell r="X65" t="str">
            <v>LounaisPirkanmaan</v>
          </cell>
        </row>
        <row r="66">
          <cell r="W66" t="str">
            <v>069 Ylä-Pirkanmaa</v>
          </cell>
          <cell r="X66" t="str">
            <v>YläPirkanmaa</v>
          </cell>
        </row>
        <row r="67">
          <cell r="W67" t="str">
            <v>151 Kyrönmaan</v>
          </cell>
          <cell r="X67" t="str">
            <v>Kyrönmaan</v>
          </cell>
        </row>
        <row r="68">
          <cell r="W68" t="str">
            <v>152 Vaasan</v>
          </cell>
          <cell r="X68" t="str">
            <v>Vaasan</v>
          </cell>
        </row>
        <row r="69">
          <cell r="W69" t="str">
            <v>153 Sydösterbottens kustregion</v>
          </cell>
          <cell r="X69" t="str">
            <v>Sydösterbottens</v>
          </cell>
        </row>
        <row r="70">
          <cell r="W70" t="str">
            <v>154 Jakobstadsregionen</v>
          </cell>
          <cell r="X70" t="str">
            <v>Jakobstadsregionen</v>
          </cell>
        </row>
        <row r="71">
          <cell r="W71" t="str">
            <v>122 Joensuun</v>
          </cell>
          <cell r="X71" t="str">
            <v>Joensuun</v>
          </cell>
        </row>
        <row r="72">
          <cell r="W72" t="str">
            <v>124 Keski-Karjalan</v>
          </cell>
          <cell r="X72" t="str">
            <v>KeskiKarjalan</v>
          </cell>
        </row>
        <row r="73">
          <cell r="W73" t="str">
            <v>125 Pielisen Karjalan</v>
          </cell>
          <cell r="X73" t="str">
            <v>Pielisen</v>
          </cell>
        </row>
        <row r="74">
          <cell r="W74" t="str">
            <v>171 Oulun</v>
          </cell>
          <cell r="X74" t="str">
            <v>Oulun</v>
          </cell>
        </row>
        <row r="75">
          <cell r="W75" t="str">
            <v>173 Oulunkaaren</v>
          </cell>
          <cell r="X75" t="str">
            <v>Oulunkaaren</v>
          </cell>
        </row>
        <row r="76">
          <cell r="W76" t="str">
            <v>174 Raahen</v>
          </cell>
          <cell r="X76" t="str">
            <v>Raahen</v>
          </cell>
        </row>
        <row r="77">
          <cell r="W77" t="str">
            <v>175 Haapaveden-Siikalatvan</v>
          </cell>
          <cell r="X77" t="str">
            <v>HaapavedenSiikalatvan</v>
          </cell>
        </row>
        <row r="78">
          <cell r="W78" t="str">
            <v>176 Nivala-Haapajärven</v>
          </cell>
          <cell r="X78" t="str">
            <v>NivalaHaapajärven</v>
          </cell>
        </row>
        <row r="79">
          <cell r="W79" t="str">
            <v>177 Ylivieskan</v>
          </cell>
          <cell r="X79" t="str">
            <v>Ylivieskan</v>
          </cell>
        </row>
        <row r="80">
          <cell r="W80" t="str">
            <v>178 Koillismaan</v>
          </cell>
          <cell r="X80" t="str">
            <v>Koillismaan</v>
          </cell>
        </row>
        <row r="81">
          <cell r="W81" t="str">
            <v>111 Ylä-Savon</v>
          </cell>
          <cell r="X81" t="str">
            <v>YläSavon</v>
          </cell>
        </row>
        <row r="82">
          <cell r="W82" t="str">
            <v>112 Kuopion</v>
          </cell>
          <cell r="X82" t="str">
            <v>Kuopion</v>
          </cell>
        </row>
        <row r="83">
          <cell r="W83" t="str">
            <v>113 Koillis-Savon</v>
          </cell>
          <cell r="X83" t="str">
            <v>KoillisSavon</v>
          </cell>
        </row>
        <row r="84">
          <cell r="W84" t="str">
            <v>114 Varkauden</v>
          </cell>
          <cell r="X84" t="str">
            <v>Varkauden</v>
          </cell>
        </row>
        <row r="85">
          <cell r="W85" t="str">
            <v>115 Sisä-Savon</v>
          </cell>
          <cell r="X85" t="str">
            <v>SisäSavon</v>
          </cell>
        </row>
        <row r="86">
          <cell r="W86" t="str">
            <v>071 Lahden</v>
          </cell>
          <cell r="X86" t="str">
            <v>Lahden</v>
          </cell>
        </row>
        <row r="87">
          <cell r="W87" t="str">
            <v>041 Rauman</v>
          </cell>
          <cell r="X87" t="str">
            <v>Rauman</v>
          </cell>
        </row>
        <row r="88">
          <cell r="W88" t="str">
            <v>043 Porin</v>
          </cell>
          <cell r="X88" t="str">
            <v>Porin</v>
          </cell>
        </row>
        <row r="89">
          <cell r="W89" t="str">
            <v>044 Pohjois-Satakunnan</v>
          </cell>
          <cell r="X89" t="str">
            <v>PohjoisSatakunnan</v>
          </cell>
        </row>
        <row r="90">
          <cell r="W90" t="str">
            <v>011 Helsingin</v>
          </cell>
          <cell r="X90" t="str">
            <v>Helsingin</v>
          </cell>
        </row>
        <row r="91">
          <cell r="W91" t="str">
            <v>014 Raaseporin</v>
          </cell>
          <cell r="X91" t="str">
            <v>Raaseporin</v>
          </cell>
        </row>
        <row r="92">
          <cell r="W92" t="str">
            <v>015 Porvoon</v>
          </cell>
          <cell r="X92" t="str">
            <v>Porvoon</v>
          </cell>
        </row>
        <row r="93">
          <cell r="W93" t="str">
            <v>016 Loviisan</v>
          </cell>
          <cell r="X93" t="str">
            <v>Loviisan</v>
          </cell>
        </row>
        <row r="94">
          <cell r="W94" t="str">
            <v>021 Åboland-Turunmaan</v>
          </cell>
          <cell r="X94" t="str">
            <v>ÅbolandTurunmaan</v>
          </cell>
        </row>
        <row r="95">
          <cell r="W95" t="str">
            <v>022 Salon</v>
          </cell>
          <cell r="X95" t="str">
            <v>Salon</v>
          </cell>
        </row>
        <row r="96">
          <cell r="W96" t="str">
            <v>023 Turun</v>
          </cell>
          <cell r="X96" t="str">
            <v>Turun</v>
          </cell>
        </row>
        <row r="97">
          <cell r="W97" t="str">
            <v>024 Vakka-Suomen</v>
          </cell>
          <cell r="X97" t="str">
            <v>VakkaSuomen</v>
          </cell>
        </row>
        <row r="98">
          <cell r="W98" t="str">
            <v>025 Loimaan</v>
          </cell>
          <cell r="X98" t="str">
            <v>Loimaan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siakas"/>
      <sheetName val="As.määrät"/>
      <sheetName val="Tilastot kaikki"/>
      <sheetName val="Kaaviot kaikki"/>
      <sheetName val="Aktiiviset"/>
      <sheetName val="Työkuntoutujat"/>
      <sheetName val="KELA"/>
      <sheetName val="KTT"/>
      <sheetName val="Kunnat"/>
      <sheetName val="Nuorten Startti"/>
      <sheetName val="OPPILAITOS"/>
      <sheetName val="TE"/>
      <sheetName val="TYPA"/>
      <sheetName val="VAK"/>
      <sheetName val="Osastot"/>
      <sheetName val="Ohjaajat"/>
      <sheetName val="TIPS!"/>
      <sheetName val="Lähteet"/>
      <sheetName val="Tarjan testailu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A2" t="str">
            <v>KTT</v>
          </cell>
          <cell r="C2" t="str">
            <v>KELA ammatillinen kunt.selvitys</v>
          </cell>
          <cell r="E2" t="str">
            <v>Ammatillinen koulutus</v>
          </cell>
        </row>
        <row r="3">
          <cell r="A3" t="str">
            <v>KELA</v>
          </cell>
          <cell r="C3" t="str">
            <v>KELA mtk työhönvalmennus</v>
          </cell>
          <cell r="E3" t="str">
            <v>Opiskelu</v>
          </cell>
        </row>
        <row r="4">
          <cell r="A4" t="str">
            <v>Kunnat</v>
          </cell>
          <cell r="C4" t="str">
            <v>KELA työhönvalmennus</v>
          </cell>
          <cell r="E4" t="str">
            <v>Työvoimapoliittiset palvelut</v>
          </cell>
        </row>
        <row r="5">
          <cell r="A5" t="str">
            <v>MTT</v>
          </cell>
          <cell r="C5" t="str">
            <v>KELA työkokeilu</v>
          </cell>
          <cell r="E5" t="str">
            <v>Palkkatyö</v>
          </cell>
        </row>
        <row r="6">
          <cell r="A6" t="str">
            <v>Oppilaitos</v>
          </cell>
          <cell r="C6" t="str">
            <v>KTT aloitusryhmä</v>
          </cell>
          <cell r="E6" t="str">
            <v>Ammatillinen kuntoutus</v>
          </cell>
        </row>
        <row r="7">
          <cell r="A7" t="str">
            <v>Typa</v>
          </cell>
          <cell r="C7" t="str">
            <v>KTT vahvistava</v>
          </cell>
          <cell r="E7" t="str">
            <v>KTT-palvelut työpajalla</v>
          </cell>
        </row>
        <row r="8">
          <cell r="A8" t="str">
            <v>TE-keskus</v>
          </cell>
          <cell r="C8" t="str">
            <v>KTT yksilöohjaus</v>
          </cell>
          <cell r="E8" t="str">
            <v>KTT-palvelut muualla</v>
          </cell>
        </row>
        <row r="9">
          <cell r="A9" t="str">
            <v>VAK</v>
          </cell>
          <cell r="C9" t="str">
            <v>Kunnat</v>
          </cell>
          <cell r="E9" t="str">
            <v>Työkuntoutus</v>
          </cell>
        </row>
        <row r="10">
          <cell r="A10">
            <v>0</v>
          </cell>
          <cell r="C10" t="str">
            <v>Nuorten Startti</v>
          </cell>
          <cell r="E10" t="str">
            <v>Peruspalvelut</v>
          </cell>
        </row>
        <row r="11">
          <cell r="C11" t="str">
            <v>Oppilaitos harjoittelu</v>
          </cell>
          <cell r="E11" t="str">
            <v>Muut kuntoutuspalvelut</v>
          </cell>
        </row>
        <row r="12">
          <cell r="C12" t="str">
            <v>TE työ- ja toimintakyky</v>
          </cell>
          <cell r="E12" t="str">
            <v>Työtön työnhakija</v>
          </cell>
        </row>
        <row r="13">
          <cell r="C13" t="str">
            <v>TE työkokeilu</v>
          </cell>
          <cell r="E13" t="str">
            <v>Ei tietoa</v>
          </cell>
        </row>
        <row r="14">
          <cell r="C14" t="str">
            <v>TE valvottu työkokeilu</v>
          </cell>
          <cell r="E14">
            <v>0</v>
          </cell>
        </row>
        <row r="15">
          <cell r="C15" t="str">
            <v>Typa arviointi ja tutkimus</v>
          </cell>
        </row>
        <row r="16">
          <cell r="C16" t="str">
            <v>Typa arviointi ja työtoiminta</v>
          </cell>
        </row>
        <row r="17">
          <cell r="C17" t="str">
            <v>Typa työtoiminta</v>
          </cell>
        </row>
        <row r="18">
          <cell r="C18" t="str">
            <v>Työkuntoutus</v>
          </cell>
        </row>
        <row r="19">
          <cell r="C19" t="str">
            <v>VAK alkukartoitus</v>
          </cell>
        </row>
        <row r="20">
          <cell r="C20" t="str">
            <v>VAK klinikkatutkimus</v>
          </cell>
        </row>
        <row r="21">
          <cell r="C21" t="str">
            <v>VAK yksilöohjaus</v>
          </cell>
        </row>
      </sheetData>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8DCFE7-395D-41A6-9A5F-E46EAB411DE2}" name="Taulukko13" displayName="Taulukko13" ref="J5:P12" totalsRowCount="1" headerRowDxfId="33" dataDxfId="32" totalsRowDxfId="31">
  <autoFilter ref="J5:P11" xr:uid="{45AA9CC2-9EC9-4C7C-AC94-E093056D850D}"/>
  <tableColumns count="7">
    <tableColumn id="1" xr3:uid="{FA26466E-906F-4DC8-B09D-B2DFEFE8CD91}" name="Nimi" totalsRowLabel="Summa" dataDxfId="30" totalsRowDxfId="29"/>
    <tableColumn id="6" xr3:uid="{038E245B-4983-4232-B1CC-ACEBF2E068BE}" name="Työ alkanut _x000a_(1 vuoden aikana)" dataDxfId="28" totalsRowDxfId="27"/>
    <tableColumn id="7" xr3:uid="{9F61715A-2677-4972-8068-FAEB61C08691}" name="Työ loppunut _x000a_(1 vuoden aikana)" dataDxfId="26" totalsRowDxfId="25"/>
    <tableColumn id="2" xr3:uid="{3382C475-79EB-4174-936D-A5536159D145}" name="Päiviä" dataDxfId="24" totalsRowDxfId="23">
      <calculatedColumnFormula>_xlfn.DAYS(L6,K6)</calculatedColumnFormula>
    </tableColumn>
    <tableColumn id="3" xr3:uid="{372E5C29-FAB8-466C-928F-99C084EBF7FD}" name="Laskettu htv" dataDxfId="22" totalsRowDxfId="21">
      <calculatedColumnFormula>M6/365</calculatedColumnFormula>
    </tableColumn>
    <tableColumn id="4" xr3:uid="{FFD04C4B-7F58-4E4B-BC43-C2159138FB12}" name="Työaika-prosentti" dataDxfId="20" totalsRowDxfId="19"/>
    <tableColumn id="5" xr3:uid="{7D03A235-F32B-48BF-8ADB-AA170656A903}" name="HTV" totalsRowFunction="sum" dataDxfId="18" totalsRowDxfId="17">
      <calculatedColumnFormula>ROUND(N6*O6,2)</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26A367-5EBE-4ECC-8871-36810BE320DF}" name="Taulukko133" displayName="Taulukko133" ref="A5:G12" totalsRowCount="1" headerRowDxfId="16" dataDxfId="15" totalsRowDxfId="14">
  <autoFilter ref="A5:G11" xr:uid="{ED710DEC-9E79-4B4A-B054-D1245989B159}"/>
  <tableColumns count="7">
    <tableColumn id="1" xr3:uid="{030168C9-5D3A-4486-9F20-D7F65AE3FA57}" name="Nimi" totalsRowLabel="Summa" dataDxfId="13" totalsRowDxfId="12"/>
    <tableColumn id="6" xr3:uid="{FBFC4AA8-ECAC-4B24-984B-1113BEE38CA2}" name="Työ alkanut _x000a_(1 vuoden aikana)" dataDxfId="11" totalsRowDxfId="10"/>
    <tableColumn id="7" xr3:uid="{7B4C6F4A-5DC7-45A8-B2DC-DE78FCF20E98}" name="Työ loppunut _x000a_(1 vuoden aikana)" dataDxfId="9" totalsRowDxfId="8"/>
    <tableColumn id="2" xr3:uid="{C5710758-3677-441D-8D19-DF249BAABD56}" name="Päiviä" dataDxfId="7" totalsRowDxfId="6">
      <calculatedColumnFormula>_xlfn.DAYS(C6,B6)</calculatedColumnFormula>
    </tableColumn>
    <tableColumn id="3" xr3:uid="{458E82F6-AD08-4943-B4C4-97722311EB23}" name="Laskettu htv" dataDxfId="5" totalsRowDxfId="4">
      <calculatedColumnFormula>D6/365</calculatedColumnFormula>
    </tableColumn>
    <tableColumn id="4" xr3:uid="{9ED6D106-8123-4525-A1FE-EE4AC290BF52}" name="Työaika-prosentti" dataDxfId="3" totalsRowDxfId="2"/>
    <tableColumn id="5" xr3:uid="{128877D9-B1E4-48D5-B3C0-2A894C1CF7A1}" name="HTV" totalsRowFunction="sum" dataDxfId="1" totalsRowDxfId="0">
      <calculatedColumnFormula>ROUND(E6*F6,2)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youtube.com/watch?v=3sJG_xIwlWU"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BDF1-40F1-451D-A198-A064352AFB25}">
  <sheetPr codeName="Taul1">
    <tabColor rgb="FF92D050"/>
    <pageSetUpPr fitToPage="1"/>
  </sheetPr>
  <dimension ref="A1:AH185"/>
  <sheetViews>
    <sheetView showGridLines="0" topLeftCell="A4" zoomScaleNormal="100" workbookViewId="0">
      <selection activeCell="C29" sqref="C29"/>
    </sheetView>
  </sheetViews>
  <sheetFormatPr defaultRowHeight="15" x14ac:dyDescent="0.25"/>
  <cols>
    <col min="1" max="1" width="25.140625" customWidth="1"/>
    <col min="2" max="2" width="84" style="18" bestFit="1" customWidth="1"/>
    <col min="3" max="4" width="14" style="2" customWidth="1"/>
    <col min="6" max="6" width="37.85546875" bestFit="1" customWidth="1"/>
    <col min="8" max="8" width="8.85546875" customWidth="1"/>
    <col min="9" max="20" width="9.140625" customWidth="1"/>
    <col min="21" max="22" width="9.140625" hidden="1" customWidth="1"/>
    <col min="23" max="23" width="30.42578125" hidden="1" customWidth="1"/>
    <col min="24" max="24" width="9.140625" hidden="1" customWidth="1"/>
    <col min="25" max="25" width="13.7109375" hidden="1" customWidth="1"/>
    <col min="26" max="32" width="9.140625" hidden="1" customWidth="1"/>
    <col min="33" max="34" width="0" hidden="1" customWidth="1"/>
  </cols>
  <sheetData>
    <row r="1" spans="1:34" x14ac:dyDescent="0.25">
      <c r="A1" s="106" t="s">
        <v>0</v>
      </c>
      <c r="B1" s="1"/>
      <c r="U1" s="3" t="s">
        <v>1</v>
      </c>
      <c r="V1" s="3" t="s">
        <v>1</v>
      </c>
      <c r="W1" s="3" t="s">
        <v>1</v>
      </c>
      <c r="X1" s="3" t="s">
        <v>1</v>
      </c>
      <c r="Y1" s="4" t="s">
        <v>18</v>
      </c>
      <c r="Z1" s="5" t="s">
        <v>1</v>
      </c>
      <c r="AA1" s="5" t="s">
        <v>1</v>
      </c>
      <c r="AB1" s="5" t="s">
        <v>1</v>
      </c>
      <c r="AC1" s="5" t="s">
        <v>1</v>
      </c>
      <c r="AD1" s="5" t="s">
        <v>1</v>
      </c>
      <c r="AE1" s="5" t="s">
        <v>1</v>
      </c>
      <c r="AF1" s="6"/>
      <c r="AG1" s="6"/>
      <c r="AH1" s="6"/>
    </row>
    <row r="2" spans="1:34" x14ac:dyDescent="0.25">
      <c r="A2" s="104">
        <v>44197</v>
      </c>
      <c r="B2" s="1" t="s">
        <v>2</v>
      </c>
      <c r="X2" s="7" t="s">
        <v>3</v>
      </c>
      <c r="Y2" s="4" t="s">
        <v>18</v>
      </c>
      <c r="Z2" s="8" t="s">
        <v>4</v>
      </c>
      <c r="AA2" s="9" t="s">
        <v>5</v>
      </c>
      <c r="AB2" s="10" t="s">
        <v>6</v>
      </c>
      <c r="AC2" s="9" t="s">
        <v>5</v>
      </c>
      <c r="AD2" s="10" t="s">
        <v>7</v>
      </c>
      <c r="AE2" s="6"/>
      <c r="AF2" s="6"/>
      <c r="AG2" s="6"/>
      <c r="AH2" s="6"/>
    </row>
    <row r="3" spans="1:34" x14ac:dyDescent="0.25">
      <c r="A3" s="104">
        <v>44561</v>
      </c>
      <c r="B3" s="1" t="s">
        <v>8</v>
      </c>
      <c r="X3" s="7" t="s">
        <v>9</v>
      </c>
      <c r="Y3" s="6"/>
      <c r="Z3" s="8" t="s">
        <v>10</v>
      </c>
      <c r="AA3" s="11" t="s">
        <v>11</v>
      </c>
      <c r="AB3" s="10"/>
      <c r="AC3" s="11" t="s">
        <v>11</v>
      </c>
      <c r="AD3" s="10"/>
      <c r="AE3" s="6"/>
      <c r="AF3" s="6"/>
      <c r="AG3" s="6"/>
      <c r="AH3" s="6"/>
    </row>
    <row r="4" spans="1:34" x14ac:dyDescent="0.25">
      <c r="A4" s="97" t="s">
        <v>12</v>
      </c>
      <c r="B4" s="12" t="s">
        <v>13</v>
      </c>
      <c r="X4" s="7" t="s">
        <v>14</v>
      </c>
      <c r="Y4" s="4" t="s">
        <v>18</v>
      </c>
      <c r="Z4" s="6"/>
      <c r="AA4" s="11" t="s">
        <v>15</v>
      </c>
      <c r="AB4" s="10" t="s">
        <v>496</v>
      </c>
      <c r="AC4" s="11" t="s">
        <v>15</v>
      </c>
      <c r="AD4" s="10" t="s">
        <v>496</v>
      </c>
      <c r="AE4" s="6"/>
      <c r="AF4" s="6"/>
      <c r="AG4" s="6"/>
      <c r="AH4" s="6"/>
    </row>
    <row r="5" spans="1:34" x14ac:dyDescent="0.25">
      <c r="A5" s="97" t="s">
        <v>16</v>
      </c>
      <c r="B5" s="12" t="s">
        <v>17</v>
      </c>
      <c r="Y5" s="4" t="s">
        <v>18</v>
      </c>
      <c r="Z5" s="6"/>
      <c r="AA5" s="9" t="s">
        <v>18</v>
      </c>
      <c r="AB5" s="10" t="s">
        <v>12</v>
      </c>
      <c r="AC5" s="9" t="s">
        <v>18</v>
      </c>
      <c r="AD5" s="10" t="s">
        <v>16</v>
      </c>
      <c r="AE5" s="9" t="s">
        <v>18</v>
      </c>
      <c r="AF5" s="6"/>
      <c r="AG5" s="6"/>
      <c r="AH5" s="6"/>
    </row>
    <row r="6" spans="1:34" x14ac:dyDescent="0.25">
      <c r="A6" s="97" t="s">
        <v>3</v>
      </c>
      <c r="B6" s="13" t="s">
        <v>19</v>
      </c>
      <c r="Y6" s="4" t="s">
        <v>18</v>
      </c>
      <c r="Z6" s="6"/>
      <c r="AA6" s="9" t="s">
        <v>20</v>
      </c>
      <c r="AB6" s="14" t="s">
        <v>21</v>
      </c>
      <c r="AC6" s="9" t="s">
        <v>20</v>
      </c>
      <c r="AD6" s="14" t="s">
        <v>22</v>
      </c>
      <c r="AE6" s="9" t="s">
        <v>20</v>
      </c>
      <c r="AF6" s="6"/>
      <c r="AG6" s="6"/>
      <c r="AH6" s="6"/>
    </row>
    <row r="7" spans="1:34" x14ac:dyDescent="0.25">
      <c r="A7" s="97" t="s">
        <v>3</v>
      </c>
      <c r="B7" s="12" t="s">
        <v>23</v>
      </c>
      <c r="W7" s="15"/>
      <c r="X7" s="16" t="s">
        <v>24</v>
      </c>
      <c r="Y7" s="16" t="s">
        <v>25</v>
      </c>
      <c r="Z7" s="6"/>
      <c r="AA7" s="9" t="s">
        <v>26</v>
      </c>
      <c r="AB7" s="14" t="s">
        <v>27</v>
      </c>
      <c r="AC7" s="9" t="s">
        <v>26</v>
      </c>
      <c r="AD7" s="14" t="s">
        <v>28</v>
      </c>
      <c r="AE7" s="9" t="s">
        <v>26</v>
      </c>
      <c r="AF7" s="15"/>
      <c r="AG7" s="17"/>
      <c r="AH7" s="17"/>
    </row>
    <row r="8" spans="1:34" x14ac:dyDescent="0.25">
      <c r="A8" s="98">
        <v>44547</v>
      </c>
      <c r="W8" s="19"/>
      <c r="X8" s="20" t="s">
        <v>29</v>
      </c>
      <c r="Y8" s="19"/>
      <c r="Z8" s="19"/>
      <c r="AA8" s="21" t="s">
        <v>30</v>
      </c>
      <c r="AB8" s="10" t="s">
        <v>496</v>
      </c>
      <c r="AC8" t="s">
        <v>31</v>
      </c>
      <c r="AD8" s="10" t="s">
        <v>496</v>
      </c>
      <c r="AE8" t="s">
        <v>31</v>
      </c>
      <c r="AF8" t="s">
        <v>32</v>
      </c>
      <c r="AG8" s="19"/>
      <c r="AH8" s="19"/>
    </row>
    <row r="9" spans="1:34" ht="25.5" customHeight="1" x14ac:dyDescent="0.25">
      <c r="A9" s="99" t="s">
        <v>498</v>
      </c>
      <c r="W9" s="19"/>
      <c r="X9" s="22" t="s">
        <v>33</v>
      </c>
      <c r="Y9" s="19"/>
      <c r="Z9" s="19"/>
      <c r="AA9" s="21" t="s">
        <v>34</v>
      </c>
      <c r="AB9" s="10" t="s">
        <v>496</v>
      </c>
      <c r="AC9" t="s">
        <v>35</v>
      </c>
      <c r="AD9" s="10" t="s">
        <v>496</v>
      </c>
      <c r="AE9" t="s">
        <v>35</v>
      </c>
      <c r="AF9" t="s">
        <v>36</v>
      </c>
      <c r="AG9" s="19"/>
      <c r="AH9" s="19"/>
    </row>
    <row r="10" spans="1:34" ht="18.75" x14ac:dyDescent="0.3">
      <c r="A10" s="6"/>
      <c r="B10" s="164" t="str">
        <f>IF(Henkilöstö!G6="Valitsematta","Tarkista Henkilöstö-lehden tiedot",IF(LEFT(Henkilöstö!G6,5)="Kyllä","HIENOA! Nyt myös Henkilöstö-lehden tiedot on tarkistettu","Henkilöstölehden tiedot lähetetään eteenpäin tarkistamatta, kirjoita lisäselvitys saatteeksi"))</f>
        <v>Tarkista Henkilöstö-lehden tiedot</v>
      </c>
      <c r="C10" s="164"/>
      <c r="D10" s="164"/>
      <c r="W10" s="19" t="s">
        <v>527</v>
      </c>
      <c r="X10" s="23" t="s">
        <v>528</v>
      </c>
      <c r="Y10" s="15"/>
      <c r="Z10" s="19"/>
      <c r="AA10" s="21" t="s">
        <v>37</v>
      </c>
      <c r="AB10" s="10" t="s">
        <v>496</v>
      </c>
      <c r="AC10" t="s">
        <v>38</v>
      </c>
      <c r="AD10" s="10" t="s">
        <v>496</v>
      </c>
      <c r="AE10" t="s">
        <v>38</v>
      </c>
      <c r="AF10" t="s">
        <v>39</v>
      </c>
      <c r="AG10" s="19"/>
      <c r="AH10" s="19"/>
    </row>
    <row r="11" spans="1:34" x14ac:dyDescent="0.25">
      <c r="A11" s="100"/>
      <c r="W11" s="19"/>
      <c r="X11" s="23" t="s">
        <v>40</v>
      </c>
      <c r="Y11" s="24" t="s">
        <v>41</v>
      </c>
      <c r="Z11" s="19"/>
      <c r="AA11" s="21" t="s">
        <v>42</v>
      </c>
      <c r="AB11" s="10" t="s">
        <v>496</v>
      </c>
      <c r="AC11" t="s">
        <v>43</v>
      </c>
      <c r="AD11" s="10" t="s">
        <v>496</v>
      </c>
      <c r="AE11" t="s">
        <v>43</v>
      </c>
      <c r="AF11" t="s">
        <v>44</v>
      </c>
      <c r="AG11" s="19"/>
      <c r="AH11" s="19"/>
    </row>
    <row r="12" spans="1:34" x14ac:dyDescent="0.25">
      <c r="A12" s="6"/>
      <c r="W12" s="19"/>
      <c r="X12" s="23" t="s">
        <v>529</v>
      </c>
      <c r="Y12" s="15"/>
      <c r="Z12" s="19"/>
      <c r="AA12" s="21" t="s">
        <v>45</v>
      </c>
      <c r="AB12" s="10" t="s">
        <v>496</v>
      </c>
      <c r="AC12" t="s">
        <v>46</v>
      </c>
      <c r="AD12" s="10" t="s">
        <v>496</v>
      </c>
      <c r="AE12" t="s">
        <v>46</v>
      </c>
      <c r="AF12" t="s">
        <v>47</v>
      </c>
      <c r="AG12" s="19"/>
      <c r="AH12" s="19"/>
    </row>
    <row r="13" spans="1:34" x14ac:dyDescent="0.25">
      <c r="A13" s="6"/>
      <c r="W13" s="19"/>
      <c r="X13" s="19"/>
      <c r="Y13" s="19"/>
      <c r="Z13" s="19"/>
      <c r="AA13" s="21" t="s">
        <v>48</v>
      </c>
      <c r="AB13" s="10" t="s">
        <v>496</v>
      </c>
      <c r="AC13" t="s">
        <v>49</v>
      </c>
      <c r="AD13" s="10" t="s">
        <v>496</v>
      </c>
      <c r="AE13" t="s">
        <v>49</v>
      </c>
      <c r="AF13" t="s">
        <v>50</v>
      </c>
      <c r="AG13" s="19"/>
      <c r="AH13" s="19"/>
    </row>
    <row r="14" spans="1:34" x14ac:dyDescent="0.25">
      <c r="A14" s="6"/>
      <c r="B14" s="25" t="str">
        <f>"Työpajalla olleiden/olevien valmentautujien ikä ja sukupuoli "&amp;X10&amp;X12</f>
        <v>Työpajalla olleiden/olevien valmentautujien ikä ja sukupuoli  - 01.01.2021-31.12.2021 (Kaikki kunnat, Kaikki yksiköt)</v>
      </c>
      <c r="D14" s="26"/>
      <c r="W14" s="19"/>
      <c r="X14" t="s">
        <v>25</v>
      </c>
      <c r="Y14" s="19"/>
      <c r="Z14" s="19"/>
      <c r="AA14" s="21" t="s">
        <v>51</v>
      </c>
      <c r="AB14" s="10" t="s">
        <v>496</v>
      </c>
      <c r="AC14" t="s">
        <v>52</v>
      </c>
      <c r="AD14" s="10" t="s">
        <v>496</v>
      </c>
      <c r="AE14" t="s">
        <v>52</v>
      </c>
      <c r="AF14" t="s">
        <v>53</v>
      </c>
      <c r="AG14" s="19"/>
      <c r="AH14" s="19"/>
    </row>
    <row r="15" spans="1:34" x14ac:dyDescent="0.25">
      <c r="A15" s="6"/>
      <c r="B15" s="27"/>
      <c r="C15" s="28" t="s">
        <v>54</v>
      </c>
      <c r="D15" s="29" t="s">
        <v>55</v>
      </c>
      <c r="W15" s="19"/>
      <c r="X15" t="s">
        <v>24</v>
      </c>
      <c r="Y15" s="19"/>
      <c r="Z15" s="19"/>
      <c r="AA15" s="21" t="s">
        <v>56</v>
      </c>
      <c r="AB15" s="10" t="s">
        <v>496</v>
      </c>
      <c r="AC15" t="s">
        <v>57</v>
      </c>
      <c r="AD15" s="10" t="s">
        <v>496</v>
      </c>
      <c r="AE15" t="s">
        <v>57</v>
      </c>
      <c r="AF15" t="s">
        <v>58</v>
      </c>
      <c r="AG15" s="19"/>
      <c r="AH15" s="19"/>
    </row>
    <row r="16" spans="1:34" x14ac:dyDescent="0.25">
      <c r="A16" s="6"/>
      <c r="B16" s="144" t="s">
        <v>59</v>
      </c>
      <c r="C16" s="101"/>
      <c r="D16" s="101"/>
      <c r="W16" s="19"/>
      <c r="X16" s="19" t="s">
        <v>60</v>
      </c>
      <c r="Y16" s="19"/>
      <c r="Z16" s="19"/>
      <c r="AA16" s="21" t="s">
        <v>61</v>
      </c>
      <c r="AB16" s="10" t="s">
        <v>496</v>
      </c>
      <c r="AC16" t="s">
        <v>62</v>
      </c>
      <c r="AD16" s="10" t="s">
        <v>496</v>
      </c>
      <c r="AE16" t="s">
        <v>62</v>
      </c>
      <c r="AF16" t="s">
        <v>63</v>
      </c>
      <c r="AG16" s="19"/>
      <c r="AH16" s="19"/>
    </row>
    <row r="17" spans="1:34" x14ac:dyDescent="0.25">
      <c r="A17" s="6"/>
      <c r="B17" s="144" t="s">
        <v>64</v>
      </c>
      <c r="C17" s="101"/>
      <c r="D17" s="101"/>
      <c r="W17" s="19"/>
      <c r="X17" s="19" t="s">
        <v>65</v>
      </c>
      <c r="Y17" s="19"/>
      <c r="Z17" s="19"/>
      <c r="AA17" s="21" t="s">
        <v>66</v>
      </c>
      <c r="AB17" s="10" t="s">
        <v>496</v>
      </c>
      <c r="AC17" t="s">
        <v>67</v>
      </c>
      <c r="AD17" s="10" t="s">
        <v>496</v>
      </c>
      <c r="AE17" t="s">
        <v>67</v>
      </c>
      <c r="AF17" t="s">
        <v>68</v>
      </c>
      <c r="AG17" s="19"/>
      <c r="AH17" s="19"/>
    </row>
    <row r="18" spans="1:34" x14ac:dyDescent="0.25">
      <c r="A18" s="6"/>
      <c r="B18" s="144" t="s">
        <v>69</v>
      </c>
      <c r="C18" s="101"/>
      <c r="D18" s="101"/>
      <c r="W18" s="19"/>
      <c r="X18" s="19" t="s">
        <v>70</v>
      </c>
      <c r="Y18" s="19"/>
      <c r="Z18" s="19"/>
      <c r="AA18" s="21" t="s">
        <v>71</v>
      </c>
      <c r="AB18" s="10" t="s">
        <v>496</v>
      </c>
      <c r="AC18" t="s">
        <v>72</v>
      </c>
      <c r="AD18" s="10" t="s">
        <v>496</v>
      </c>
      <c r="AE18" t="s">
        <v>72</v>
      </c>
      <c r="AF18" t="s">
        <v>73</v>
      </c>
      <c r="AG18" s="19"/>
      <c r="AH18" s="19"/>
    </row>
    <row r="19" spans="1:34" x14ac:dyDescent="0.25">
      <c r="A19" s="6"/>
      <c r="B19" s="144" t="s">
        <v>74</v>
      </c>
      <c r="C19" s="101"/>
      <c r="D19" s="101"/>
      <c r="W19" s="19"/>
      <c r="X19" s="19" t="s">
        <v>75</v>
      </c>
      <c r="Y19" s="19"/>
      <c r="Z19" s="19"/>
      <c r="AA19" s="21" t="s">
        <v>76</v>
      </c>
      <c r="AB19" s="10" t="s">
        <v>496</v>
      </c>
      <c r="AC19" t="s">
        <v>77</v>
      </c>
      <c r="AD19" s="10" t="s">
        <v>496</v>
      </c>
      <c r="AE19" t="s">
        <v>77</v>
      </c>
      <c r="AF19" t="s">
        <v>78</v>
      </c>
      <c r="AG19" s="19"/>
      <c r="AH19" s="19"/>
    </row>
    <row r="20" spans="1:34" x14ac:dyDescent="0.25">
      <c r="A20" s="6"/>
      <c r="B20" s="31" t="s">
        <v>79</v>
      </c>
      <c r="C20" s="32">
        <f>IFERROR(SUM(C16:C19),"")</f>
        <v>0</v>
      </c>
      <c r="D20" s="32">
        <f>IFERROR(SUM(D16:D19),"")</f>
        <v>0</v>
      </c>
      <c r="W20" s="19"/>
      <c r="Y20" s="19"/>
      <c r="Z20" s="19"/>
      <c r="AA20" s="21" t="s">
        <v>80</v>
      </c>
      <c r="AB20" s="10" t="s">
        <v>496</v>
      </c>
      <c r="AC20" t="s">
        <v>81</v>
      </c>
      <c r="AD20" s="10" t="s">
        <v>496</v>
      </c>
      <c r="AE20" t="s">
        <v>81</v>
      </c>
      <c r="AF20" t="s">
        <v>82</v>
      </c>
      <c r="AG20" s="19"/>
      <c r="AH20" s="19"/>
    </row>
    <row r="21" spans="1:34" x14ac:dyDescent="0.25">
      <c r="A21" s="6"/>
      <c r="B21" s="144" t="s">
        <v>83</v>
      </c>
      <c r="C21" s="101"/>
      <c r="D21" s="101"/>
      <c r="F21" s="96" t="str">
        <f>IF((C20+D35+D57+C82+C99+D167)/6=C20,"","Nuorten määrässä on virhe, tarkista 'YHTEENSÄ' summat nuorten osalta!")</f>
        <v/>
      </c>
      <c r="W21" s="19"/>
      <c r="X21" s="19" t="s">
        <v>84</v>
      </c>
      <c r="Y21" s="19"/>
      <c r="Z21" s="19"/>
      <c r="AA21" s="21" t="s">
        <v>85</v>
      </c>
      <c r="AB21" s="10" t="s">
        <v>496</v>
      </c>
      <c r="AC21" t="s">
        <v>86</v>
      </c>
      <c r="AD21" s="10" t="s">
        <v>496</v>
      </c>
      <c r="AE21" t="s">
        <v>86</v>
      </c>
      <c r="AF21" t="s">
        <v>87</v>
      </c>
      <c r="AG21" s="19"/>
      <c r="AH21" s="19"/>
    </row>
    <row r="22" spans="1:34" x14ac:dyDescent="0.25">
      <c r="A22" s="6"/>
      <c r="B22" s="144" t="s">
        <v>88</v>
      </c>
      <c r="C22" s="101"/>
      <c r="D22" s="101"/>
      <c r="F22" s="96" t="str">
        <f>IF((D20+D82+D99)/3=D20,"","Nuorten naisten määrässä on virhe, tarkista 'YHTEENSÄ' summat nuorten naisten osalta!")</f>
        <v/>
      </c>
      <c r="W22" s="19"/>
      <c r="X22" s="19" t="s">
        <v>89</v>
      </c>
      <c r="Y22" s="19"/>
      <c r="Z22" s="19"/>
      <c r="AA22" s="21" t="s">
        <v>90</v>
      </c>
      <c r="AB22" s="10" t="s">
        <v>496</v>
      </c>
      <c r="AC22" t="s">
        <v>91</v>
      </c>
      <c r="AD22" s="10" t="s">
        <v>496</v>
      </c>
      <c r="AE22" t="s">
        <v>91</v>
      </c>
      <c r="AF22" t="s">
        <v>92</v>
      </c>
      <c r="AG22" s="19"/>
      <c r="AH22" s="19"/>
    </row>
    <row r="23" spans="1:34" x14ac:dyDescent="0.25">
      <c r="A23" s="6"/>
      <c r="B23" s="149" t="s">
        <v>93</v>
      </c>
      <c r="C23" s="101"/>
      <c r="D23" s="101"/>
      <c r="F23" s="96" t="str">
        <f>IF((C24+C35+C57+C167)/4=C24,"","Valmentautujien määrässä on virhe, tarkista 'YHTEENSÄ' summat kaikkien valmentautujien osalta!")</f>
        <v/>
      </c>
      <c r="W23" s="19"/>
      <c r="X23" s="33" t="s">
        <v>94</v>
      </c>
      <c r="Y23" s="34" t="s">
        <v>95</v>
      </c>
      <c r="Z23" s="19"/>
      <c r="AA23" s="21" t="s">
        <v>96</v>
      </c>
      <c r="AB23" s="10" t="s">
        <v>496</v>
      </c>
      <c r="AC23" t="s">
        <v>97</v>
      </c>
      <c r="AD23" s="10" t="s">
        <v>496</v>
      </c>
      <c r="AE23" t="s">
        <v>97</v>
      </c>
      <c r="AF23" t="s">
        <v>98</v>
      </c>
      <c r="AG23" s="19"/>
      <c r="AH23" s="19"/>
    </row>
    <row r="24" spans="1:34" x14ac:dyDescent="0.25">
      <c r="A24" s="6"/>
      <c r="B24" s="31" t="s">
        <v>99</v>
      </c>
      <c r="C24" s="32">
        <f>IFERROR(SUM(C20:C23),"")</f>
        <v>0</v>
      </c>
      <c r="D24" s="32">
        <f>IFERROR(SUM(D20:D23),"")</f>
        <v>0</v>
      </c>
      <c r="W24" s="19"/>
      <c r="Y24" s="34" t="s">
        <v>100</v>
      </c>
      <c r="Z24" s="19"/>
      <c r="AA24" s="21" t="s">
        <v>101</v>
      </c>
      <c r="AB24" s="10" t="s">
        <v>496</v>
      </c>
      <c r="AC24" t="s">
        <v>102</v>
      </c>
      <c r="AD24" s="10" t="s">
        <v>496</v>
      </c>
      <c r="AE24" t="s">
        <v>102</v>
      </c>
      <c r="AF24" t="s">
        <v>103</v>
      </c>
      <c r="AG24" s="19"/>
      <c r="AH24" s="19"/>
    </row>
    <row r="25" spans="1:34" x14ac:dyDescent="0.25">
      <c r="A25" s="6"/>
      <c r="B25" s="35" t="str">
        <f>$A$6</f>
        <v>Kaikki</v>
      </c>
      <c r="W25" s="19"/>
      <c r="Y25" s="36" t="s">
        <v>104</v>
      </c>
      <c r="Z25" s="19"/>
      <c r="AA25" s="21" t="s">
        <v>105</v>
      </c>
      <c r="AB25" s="10" t="s">
        <v>496</v>
      </c>
      <c r="AC25" t="s">
        <v>106</v>
      </c>
      <c r="AD25" s="10" t="s">
        <v>496</v>
      </c>
      <c r="AE25" t="s">
        <v>106</v>
      </c>
      <c r="AF25" t="s">
        <v>107</v>
      </c>
      <c r="AG25" s="19"/>
      <c r="AH25" s="19"/>
    </row>
    <row r="26" spans="1:34" x14ac:dyDescent="0.25">
      <c r="A26" s="6"/>
      <c r="B26" s="1"/>
      <c r="W26" s="19"/>
      <c r="Y26" s="19"/>
      <c r="Z26" s="19"/>
      <c r="AA26" s="21" t="s">
        <v>108</v>
      </c>
      <c r="AB26" s="10" t="s">
        <v>496</v>
      </c>
      <c r="AC26" t="s">
        <v>109</v>
      </c>
      <c r="AD26" s="10" t="s">
        <v>496</v>
      </c>
      <c r="AE26" t="s">
        <v>109</v>
      </c>
      <c r="AF26" t="s">
        <v>110</v>
      </c>
      <c r="AG26" s="19"/>
      <c r="AH26" s="19"/>
    </row>
    <row r="27" spans="1:34" x14ac:dyDescent="0.25">
      <c r="A27" s="6"/>
      <c r="B27" s="37" t="str">
        <f>"Työpajajaksojen kokonaiskesto, jonka valmentautujat olleet pajalla kuukausina" &amp; X10&amp;X12</f>
        <v>Työpajajaksojen kokonaiskesto, jonka valmentautujat olleet pajalla kuukausina - 01.01.2021-31.12.2021 (Kaikki kunnat, Kaikki yksiköt)</v>
      </c>
      <c r="C27" s="38"/>
      <c r="D27" s="38"/>
      <c r="W27" s="19"/>
      <c r="Y27" s="19"/>
      <c r="Z27" s="19"/>
      <c r="AA27" s="21" t="s">
        <v>111</v>
      </c>
      <c r="AB27" s="10" t="s">
        <v>496</v>
      </c>
      <c r="AC27" t="s">
        <v>112</v>
      </c>
      <c r="AD27" s="10" t="s">
        <v>496</v>
      </c>
      <c r="AE27" t="s">
        <v>112</v>
      </c>
      <c r="AF27" t="s">
        <v>113</v>
      </c>
      <c r="AG27" s="19"/>
      <c r="AH27" s="19"/>
    </row>
    <row r="28" spans="1:34" x14ac:dyDescent="0.25">
      <c r="A28" s="6"/>
      <c r="B28" s="27"/>
      <c r="C28" s="28" t="s">
        <v>54</v>
      </c>
      <c r="D28" s="39" t="s">
        <v>114</v>
      </c>
      <c r="W28" s="19"/>
      <c r="Y28" s="19"/>
      <c r="Z28" s="19"/>
      <c r="AA28" s="21" t="s">
        <v>115</v>
      </c>
      <c r="AB28" s="10" t="s">
        <v>496</v>
      </c>
      <c r="AC28" t="s">
        <v>116</v>
      </c>
      <c r="AD28" s="10" t="s">
        <v>496</v>
      </c>
      <c r="AE28" t="s">
        <v>116</v>
      </c>
      <c r="AF28" t="s">
        <v>117</v>
      </c>
      <c r="AG28" s="19"/>
      <c r="AH28" s="19"/>
    </row>
    <row r="29" spans="1:34" x14ac:dyDescent="0.25">
      <c r="A29" s="6"/>
      <c r="B29" s="144" t="s">
        <v>118</v>
      </c>
      <c r="C29" s="101"/>
      <c r="D29" s="101"/>
      <c r="W29" s="19"/>
      <c r="X29" s="19" t="s">
        <v>119</v>
      </c>
      <c r="Y29" s="19"/>
      <c r="Z29" s="19"/>
      <c r="AA29" s="21" t="s">
        <v>120</v>
      </c>
      <c r="AB29" s="10" t="s">
        <v>496</v>
      </c>
      <c r="AC29" t="s">
        <v>121</v>
      </c>
      <c r="AD29" s="10" t="s">
        <v>496</v>
      </c>
      <c r="AE29" t="s">
        <v>121</v>
      </c>
      <c r="AF29" t="s">
        <v>122</v>
      </c>
      <c r="AG29" s="19"/>
      <c r="AH29" s="19"/>
    </row>
    <row r="30" spans="1:34" x14ac:dyDescent="0.25">
      <c r="A30" s="6"/>
      <c r="B30" s="144" t="s">
        <v>123</v>
      </c>
      <c r="C30" s="101"/>
      <c r="D30" s="101"/>
      <c r="W30" s="19"/>
      <c r="X30" s="19" t="s">
        <v>124</v>
      </c>
      <c r="Y30" s="19"/>
      <c r="Z30" s="19"/>
      <c r="AA30" s="21" t="s">
        <v>125</v>
      </c>
      <c r="AB30" s="10" t="s">
        <v>496</v>
      </c>
      <c r="AC30" t="s">
        <v>126</v>
      </c>
      <c r="AD30" s="10" t="s">
        <v>496</v>
      </c>
      <c r="AE30" t="s">
        <v>126</v>
      </c>
      <c r="AF30" t="s">
        <v>127</v>
      </c>
      <c r="AG30" s="19"/>
      <c r="AH30" s="19"/>
    </row>
    <row r="31" spans="1:34" x14ac:dyDescent="0.25">
      <c r="A31" s="6"/>
      <c r="B31" s="144" t="s">
        <v>128</v>
      </c>
      <c r="C31" s="101"/>
      <c r="D31" s="101"/>
      <c r="W31" s="19"/>
      <c r="X31" s="19" t="s">
        <v>129</v>
      </c>
      <c r="Y31" s="19"/>
      <c r="Z31" s="19"/>
      <c r="AA31" s="21" t="s">
        <v>130</v>
      </c>
      <c r="AB31" s="10" t="s">
        <v>496</v>
      </c>
      <c r="AC31" t="s">
        <v>131</v>
      </c>
      <c r="AD31" s="10" t="s">
        <v>496</v>
      </c>
      <c r="AE31" t="s">
        <v>131</v>
      </c>
      <c r="AF31" t="s">
        <v>132</v>
      </c>
      <c r="AG31" s="19"/>
      <c r="AH31" s="19"/>
    </row>
    <row r="32" spans="1:34" x14ac:dyDescent="0.25">
      <c r="A32" s="6"/>
      <c r="B32" s="144" t="s">
        <v>133</v>
      </c>
      <c r="C32" s="101"/>
      <c r="D32" s="101"/>
      <c r="W32" s="19"/>
      <c r="X32" s="19" t="s">
        <v>134</v>
      </c>
      <c r="Y32" s="19"/>
      <c r="Z32" s="19"/>
      <c r="AA32" s="21" t="s">
        <v>135</v>
      </c>
      <c r="AB32" s="10" t="s">
        <v>496</v>
      </c>
      <c r="AC32" t="s">
        <v>136</v>
      </c>
      <c r="AD32" s="10" t="s">
        <v>496</v>
      </c>
      <c r="AE32" t="s">
        <v>136</v>
      </c>
      <c r="AF32" t="s">
        <v>137</v>
      </c>
      <c r="AG32" s="19"/>
      <c r="AH32" s="19"/>
    </row>
    <row r="33" spans="1:34" x14ac:dyDescent="0.25">
      <c r="A33" s="6"/>
      <c r="B33" s="144" t="s">
        <v>138</v>
      </c>
      <c r="C33" s="101"/>
      <c r="D33" s="101"/>
      <c r="W33" s="19"/>
      <c r="X33" s="19" t="s">
        <v>139</v>
      </c>
      <c r="Y33" s="19"/>
      <c r="Z33" s="19"/>
      <c r="AA33" s="21" t="s">
        <v>140</v>
      </c>
      <c r="AB33" s="10" t="s">
        <v>496</v>
      </c>
      <c r="AC33" t="s">
        <v>141</v>
      </c>
      <c r="AD33" s="10" t="s">
        <v>496</v>
      </c>
      <c r="AE33" t="s">
        <v>141</v>
      </c>
      <c r="AF33" t="s">
        <v>142</v>
      </c>
      <c r="AG33" s="19"/>
      <c r="AH33" s="19"/>
    </row>
    <row r="34" spans="1:34" x14ac:dyDescent="0.25">
      <c r="A34" s="6"/>
      <c r="B34" s="144" t="s">
        <v>143</v>
      </c>
      <c r="C34" s="101"/>
      <c r="D34" s="101"/>
      <c r="W34" s="19"/>
      <c r="X34" s="33" t="s">
        <v>94</v>
      </c>
      <c r="Y34" s="19"/>
      <c r="Z34" s="19"/>
      <c r="AA34" s="21" t="s">
        <v>144</v>
      </c>
      <c r="AB34" s="10" t="s">
        <v>496</v>
      </c>
      <c r="AC34" t="s">
        <v>145</v>
      </c>
      <c r="AD34" s="10" t="s">
        <v>496</v>
      </c>
      <c r="AE34" t="s">
        <v>145</v>
      </c>
      <c r="AF34" t="s">
        <v>146</v>
      </c>
      <c r="AG34" s="19"/>
      <c r="AH34" s="19"/>
    </row>
    <row r="35" spans="1:34" x14ac:dyDescent="0.25">
      <c r="A35" s="6"/>
      <c r="B35" s="31" t="s">
        <v>147</v>
      </c>
      <c r="C35" s="32">
        <f>IFERROR(SUM(C29:C34),"")</f>
        <v>0</v>
      </c>
      <c r="D35" s="32">
        <f>IFERROR(SUM(D29:D34),"")</f>
        <v>0</v>
      </c>
      <c r="W35" s="19"/>
      <c r="Y35" s="19"/>
      <c r="Z35" s="19"/>
      <c r="AA35" s="21" t="s">
        <v>148</v>
      </c>
      <c r="AB35" s="10" t="s">
        <v>496</v>
      </c>
      <c r="AC35" t="s">
        <v>149</v>
      </c>
      <c r="AD35" s="10" t="s">
        <v>496</v>
      </c>
      <c r="AE35" t="s">
        <v>149</v>
      </c>
      <c r="AF35" t="s">
        <v>150</v>
      </c>
      <c r="AG35" s="19"/>
      <c r="AH35" s="19"/>
    </row>
    <row r="36" spans="1:34" x14ac:dyDescent="0.25">
      <c r="A36" s="6"/>
      <c r="B36" s="35" t="str">
        <f>$A$6</f>
        <v>Kaikki</v>
      </c>
      <c r="W36" s="19"/>
      <c r="Y36" s="19"/>
      <c r="Z36" s="19"/>
      <c r="AA36" s="21" t="s">
        <v>151</v>
      </c>
      <c r="AB36" s="10" t="s">
        <v>496</v>
      </c>
      <c r="AC36" t="s">
        <v>152</v>
      </c>
      <c r="AD36" s="10" t="s">
        <v>496</v>
      </c>
      <c r="AE36" t="s">
        <v>152</v>
      </c>
      <c r="AF36" t="s">
        <v>153</v>
      </c>
      <c r="AG36" s="19"/>
      <c r="AH36" s="19"/>
    </row>
    <row r="37" spans="1:34" x14ac:dyDescent="0.25">
      <c r="A37" s="6"/>
      <c r="B37" s="1"/>
      <c r="W37" s="19"/>
      <c r="Y37" s="19"/>
      <c r="Z37" s="19"/>
      <c r="AA37" s="21" t="s">
        <v>154</v>
      </c>
      <c r="AB37" s="10" t="s">
        <v>496</v>
      </c>
      <c r="AC37" t="s">
        <v>155</v>
      </c>
      <c r="AD37" s="10" t="s">
        <v>496</v>
      </c>
      <c r="AE37" t="s">
        <v>155</v>
      </c>
      <c r="AF37" t="s">
        <v>156</v>
      </c>
      <c r="AG37" s="19"/>
      <c r="AH37" s="19"/>
    </row>
    <row r="38" spans="1:34" x14ac:dyDescent="0.25">
      <c r="A38" s="40" t="str">
        <f>"Työpajalla olleiden valmentautujien äidinkieli "&amp;X10&amp;X12</f>
        <v>Työpajalla olleiden valmentautujien äidinkieli  - 01.01.2021-31.12.2021 (Kaikki kunnat, Kaikki yksiköt)</v>
      </c>
      <c r="C38" s="37"/>
      <c r="D38" s="38"/>
    </row>
    <row r="39" spans="1:34" x14ac:dyDescent="0.25">
      <c r="A39" s="150" t="s">
        <v>541</v>
      </c>
      <c r="B39" s="151"/>
      <c r="C39" s="28" t="s">
        <v>54</v>
      </c>
      <c r="D39" s="39" t="s">
        <v>114</v>
      </c>
    </row>
    <row r="40" spans="1:34" x14ac:dyDescent="0.25">
      <c r="A40" s="156" t="s">
        <v>539</v>
      </c>
      <c r="B40" s="144" t="s">
        <v>157</v>
      </c>
      <c r="C40" s="101"/>
      <c r="D40" s="101"/>
      <c r="X40" s="19" t="s">
        <v>158</v>
      </c>
    </row>
    <row r="41" spans="1:34" x14ac:dyDescent="0.25">
      <c r="A41" s="156"/>
      <c r="B41" s="144" t="s">
        <v>159</v>
      </c>
      <c r="C41" s="101"/>
      <c r="D41" s="101"/>
      <c r="X41" s="19" t="s">
        <v>160</v>
      </c>
    </row>
    <row r="42" spans="1:34" ht="15.75" thickBot="1" x14ac:dyDescent="0.3">
      <c r="A42" s="156"/>
      <c r="B42" s="147" t="s">
        <v>161</v>
      </c>
      <c r="C42" s="102"/>
      <c r="D42" s="102"/>
      <c r="X42" s="19" t="s">
        <v>162</v>
      </c>
    </row>
    <row r="43" spans="1:34" ht="15.75" thickTop="1" x14ac:dyDescent="0.25">
      <c r="A43" s="156" t="s">
        <v>540</v>
      </c>
      <c r="B43" s="148" t="s">
        <v>163</v>
      </c>
      <c r="C43" s="103"/>
      <c r="D43" s="103"/>
      <c r="X43" s="44" t="s">
        <v>164</v>
      </c>
    </row>
    <row r="44" spans="1:34" x14ac:dyDescent="0.25">
      <c r="A44" s="156"/>
      <c r="B44" s="144" t="s">
        <v>165</v>
      </c>
      <c r="C44" s="101"/>
      <c r="D44" s="101"/>
      <c r="X44" s="44" t="s">
        <v>166</v>
      </c>
    </row>
    <row r="45" spans="1:34" x14ac:dyDescent="0.25">
      <c r="A45" s="156"/>
      <c r="B45" s="144" t="s">
        <v>167</v>
      </c>
      <c r="C45" s="101"/>
      <c r="D45" s="101"/>
      <c r="X45" s="44" t="s">
        <v>168</v>
      </c>
    </row>
    <row r="46" spans="1:34" x14ac:dyDescent="0.25">
      <c r="A46" s="156"/>
      <c r="B46" s="144" t="s">
        <v>169</v>
      </c>
      <c r="C46" s="101"/>
      <c r="D46" s="101"/>
      <c r="X46" s="44" t="s">
        <v>170</v>
      </c>
    </row>
    <row r="47" spans="1:34" x14ac:dyDescent="0.25">
      <c r="A47" s="156"/>
      <c r="B47" s="144" t="s">
        <v>171</v>
      </c>
      <c r="C47" s="101"/>
      <c r="D47" s="101"/>
      <c r="X47" s="44" t="s">
        <v>172</v>
      </c>
    </row>
    <row r="48" spans="1:34" x14ac:dyDescent="0.25">
      <c r="A48" s="156"/>
      <c r="B48" s="144" t="s">
        <v>173</v>
      </c>
      <c r="C48" s="101"/>
      <c r="D48" s="101"/>
      <c r="X48" s="44" t="s">
        <v>174</v>
      </c>
    </row>
    <row r="49" spans="1:24" x14ac:dyDescent="0.25">
      <c r="A49" s="156"/>
      <c r="B49" s="144" t="s">
        <v>175</v>
      </c>
      <c r="C49" s="101"/>
      <c r="D49" s="101"/>
      <c r="X49" s="44" t="s">
        <v>176</v>
      </c>
    </row>
    <row r="50" spans="1:24" x14ac:dyDescent="0.25">
      <c r="A50" s="156"/>
      <c r="B50" s="144" t="s">
        <v>177</v>
      </c>
      <c r="C50" s="101"/>
      <c r="D50" s="101"/>
      <c r="X50" s="44" t="s">
        <v>178</v>
      </c>
    </row>
    <row r="51" spans="1:24" x14ac:dyDescent="0.25">
      <c r="A51" s="156"/>
      <c r="B51" s="144" t="s">
        <v>179</v>
      </c>
      <c r="C51" s="101"/>
      <c r="D51" s="101"/>
      <c r="X51" s="44" t="s">
        <v>180</v>
      </c>
    </row>
    <row r="52" spans="1:24" x14ac:dyDescent="0.25">
      <c r="A52" s="156"/>
      <c r="B52" s="144" t="s">
        <v>181</v>
      </c>
      <c r="C52" s="101"/>
      <c r="D52" s="101"/>
      <c r="X52" s="44" t="s">
        <v>182</v>
      </c>
    </row>
    <row r="53" spans="1:24" x14ac:dyDescent="0.25">
      <c r="A53" s="156"/>
      <c r="B53" s="144" t="s">
        <v>183</v>
      </c>
      <c r="C53" s="101"/>
      <c r="D53" s="101"/>
      <c r="X53" s="44" t="s">
        <v>184</v>
      </c>
    </row>
    <row r="54" spans="1:24" ht="15.75" thickBot="1" x14ac:dyDescent="0.3">
      <c r="A54" s="156"/>
      <c r="B54" s="147" t="s">
        <v>185</v>
      </c>
      <c r="C54" s="102"/>
      <c r="D54" s="102"/>
      <c r="X54" s="44" t="s">
        <v>186</v>
      </c>
    </row>
    <row r="55" spans="1:24" ht="15.75" thickTop="1" x14ac:dyDescent="0.25">
      <c r="A55" s="156" t="s">
        <v>187</v>
      </c>
      <c r="B55" s="148" t="s">
        <v>187</v>
      </c>
      <c r="C55" s="103"/>
      <c r="D55" s="103"/>
      <c r="X55" s="44" t="s">
        <v>188</v>
      </c>
    </row>
    <row r="56" spans="1:24" x14ac:dyDescent="0.25">
      <c r="A56" s="156"/>
      <c r="B56" s="144" t="s">
        <v>189</v>
      </c>
      <c r="C56" s="101"/>
      <c r="D56" s="101"/>
      <c r="X56" s="44" t="s">
        <v>190</v>
      </c>
    </row>
    <row r="57" spans="1:24" x14ac:dyDescent="0.25">
      <c r="A57" s="152" t="s">
        <v>348</v>
      </c>
      <c r="B57" s="153"/>
      <c r="C57" s="32">
        <f>IFERROR(SUM(C40:C56),"")</f>
        <v>0</v>
      </c>
      <c r="D57" s="32">
        <f>IFERROR(SUM(D40:D56),"")</f>
        <v>0</v>
      </c>
    </row>
    <row r="58" spans="1:24" x14ac:dyDescent="0.25">
      <c r="A58" s="35" t="str">
        <f>$A$6</f>
        <v>Kaikki</v>
      </c>
    </row>
    <row r="59" spans="1:24" x14ac:dyDescent="0.25">
      <c r="A59" s="6"/>
      <c r="B59" s="1"/>
    </row>
    <row r="60" spans="1:24" x14ac:dyDescent="0.25">
      <c r="A60" s="37" t="str">
        <f>"Mitä kautta NUORET valmentautujat ovat ohjautuneet työpajalle" &amp;X10&amp;X12</f>
        <v>Mitä kautta NUORET valmentautujat ovat ohjautuneet työpajalle - 01.01.2021-31.12.2021 (Kaikki kunnat, Kaikki yksiköt)</v>
      </c>
      <c r="C60" s="38"/>
      <c r="D60" s="38"/>
    </row>
    <row r="61" spans="1:24" x14ac:dyDescent="0.25">
      <c r="A61" s="150" t="s">
        <v>535</v>
      </c>
      <c r="B61" s="151"/>
      <c r="C61" s="39" t="s">
        <v>114</v>
      </c>
      <c r="D61" s="29" t="s">
        <v>55</v>
      </c>
    </row>
    <row r="62" spans="1:24" x14ac:dyDescent="0.25">
      <c r="A62" s="154" t="s">
        <v>531</v>
      </c>
      <c r="B62" s="144" t="s">
        <v>530</v>
      </c>
      <c r="C62" s="101"/>
      <c r="D62" s="101"/>
      <c r="X62" s="19" t="s">
        <v>191</v>
      </c>
    </row>
    <row r="63" spans="1:24" x14ac:dyDescent="0.25">
      <c r="A63" s="154"/>
      <c r="B63" s="144" t="s">
        <v>192</v>
      </c>
      <c r="C63" s="101"/>
      <c r="D63" s="101"/>
      <c r="X63" s="19" t="s">
        <v>193</v>
      </c>
    </row>
    <row r="64" spans="1:24" x14ac:dyDescent="0.25">
      <c r="A64" s="154" t="s">
        <v>532</v>
      </c>
      <c r="B64" s="144" t="s">
        <v>194</v>
      </c>
      <c r="C64" s="101"/>
      <c r="D64" s="101"/>
      <c r="X64" s="19" t="s">
        <v>195</v>
      </c>
    </row>
    <row r="65" spans="1:25" x14ac:dyDescent="0.25">
      <c r="A65" s="154"/>
      <c r="B65" s="144" t="s">
        <v>196</v>
      </c>
      <c r="C65" s="101"/>
      <c r="D65" s="101"/>
      <c r="X65" s="19" t="s">
        <v>197</v>
      </c>
    </row>
    <row r="66" spans="1:25" x14ac:dyDescent="0.25">
      <c r="A66" s="154"/>
      <c r="B66" s="144" t="s">
        <v>198</v>
      </c>
      <c r="C66" s="101"/>
      <c r="D66" s="101"/>
      <c r="X66" s="19" t="s">
        <v>199</v>
      </c>
    </row>
    <row r="67" spans="1:25" x14ac:dyDescent="0.25">
      <c r="A67" s="157" t="s">
        <v>533</v>
      </c>
      <c r="B67" s="144" t="s">
        <v>200</v>
      </c>
      <c r="C67" s="101"/>
      <c r="D67" s="101"/>
      <c r="X67" s="19" t="s">
        <v>201</v>
      </c>
    </row>
    <row r="68" spans="1:25" x14ac:dyDescent="0.25">
      <c r="A68" s="157"/>
      <c r="B68" s="144" t="s">
        <v>202</v>
      </c>
      <c r="C68" s="101"/>
      <c r="D68" s="101"/>
      <c r="X68" s="19" t="s">
        <v>203</v>
      </c>
    </row>
    <row r="69" spans="1:25" x14ac:dyDescent="0.25">
      <c r="A69" s="157"/>
      <c r="B69" s="144" t="s">
        <v>204</v>
      </c>
      <c r="C69" s="101"/>
      <c r="D69" s="101"/>
      <c r="X69" s="19" t="s">
        <v>205</v>
      </c>
    </row>
    <row r="70" spans="1:25" x14ac:dyDescent="0.25">
      <c r="A70" s="157"/>
      <c r="B70" s="144" t="s">
        <v>206</v>
      </c>
      <c r="C70" s="101"/>
      <c r="D70" s="101"/>
      <c r="V70" s="45">
        <v>0</v>
      </c>
      <c r="W70" s="45" t="s">
        <v>207</v>
      </c>
      <c r="X70" s="46" t="s">
        <v>207</v>
      </c>
      <c r="Y70" s="33" t="s">
        <v>208</v>
      </c>
    </row>
    <row r="71" spans="1:25" x14ac:dyDescent="0.25">
      <c r="A71" s="154" t="s">
        <v>534</v>
      </c>
      <c r="B71" s="144" t="s">
        <v>209</v>
      </c>
      <c r="C71" s="101"/>
      <c r="D71" s="101"/>
      <c r="X71" s="19" t="s">
        <v>210</v>
      </c>
    </row>
    <row r="72" spans="1:25" x14ac:dyDescent="0.25">
      <c r="A72" s="154"/>
      <c r="B72" s="144" t="s">
        <v>211</v>
      </c>
      <c r="C72" s="101"/>
      <c r="D72" s="101"/>
      <c r="X72" s="19" t="s">
        <v>212</v>
      </c>
    </row>
    <row r="73" spans="1:25" x14ac:dyDescent="0.25">
      <c r="A73" s="154"/>
      <c r="B73" s="144" t="s">
        <v>213</v>
      </c>
      <c r="C73" s="101"/>
      <c r="D73" s="101"/>
      <c r="X73" s="19" t="s">
        <v>214</v>
      </c>
    </row>
    <row r="74" spans="1:25" x14ac:dyDescent="0.25">
      <c r="A74" s="154"/>
      <c r="B74" s="144" t="s">
        <v>215</v>
      </c>
      <c r="C74" s="101"/>
      <c r="D74" s="101"/>
      <c r="X74" s="19" t="s">
        <v>216</v>
      </c>
    </row>
    <row r="75" spans="1:25" x14ac:dyDescent="0.25">
      <c r="A75" s="154"/>
      <c r="B75" s="144" t="s">
        <v>217</v>
      </c>
      <c r="C75" s="101"/>
      <c r="D75" s="101"/>
      <c r="X75" s="19" t="s">
        <v>218</v>
      </c>
    </row>
    <row r="76" spans="1:25" x14ac:dyDescent="0.25">
      <c r="A76" s="154"/>
      <c r="B76" s="144" t="s">
        <v>219</v>
      </c>
      <c r="C76" s="101"/>
      <c r="D76" s="101"/>
      <c r="X76" s="19" t="s">
        <v>220</v>
      </c>
    </row>
    <row r="77" spans="1:25" x14ac:dyDescent="0.25">
      <c r="A77" s="154" t="s">
        <v>307</v>
      </c>
      <c r="B77" s="144" t="s">
        <v>221</v>
      </c>
      <c r="C77" s="101"/>
      <c r="D77" s="101"/>
      <c r="X77" s="19" t="s">
        <v>222</v>
      </c>
    </row>
    <row r="78" spans="1:25" x14ac:dyDescent="0.25">
      <c r="A78" s="154"/>
      <c r="B78" s="144" t="s">
        <v>223</v>
      </c>
      <c r="C78" s="101"/>
      <c r="D78" s="101"/>
      <c r="X78" s="19" t="s">
        <v>224</v>
      </c>
    </row>
    <row r="79" spans="1:25" x14ac:dyDescent="0.25">
      <c r="A79" s="154"/>
      <c r="B79" s="144" t="s">
        <v>225</v>
      </c>
      <c r="C79" s="101"/>
      <c r="D79" s="101"/>
      <c r="X79" s="33" t="s">
        <v>226</v>
      </c>
    </row>
    <row r="80" spans="1:25" x14ac:dyDescent="0.25">
      <c r="A80" s="158" t="s">
        <v>187</v>
      </c>
      <c r="B80" s="144" t="s">
        <v>187</v>
      </c>
      <c r="C80" s="101"/>
      <c r="D80" s="101"/>
      <c r="X80" s="33" t="s">
        <v>227</v>
      </c>
    </row>
    <row r="81" spans="1:24" x14ac:dyDescent="0.25">
      <c r="A81" s="158"/>
      <c r="B81" s="144" t="s">
        <v>189</v>
      </c>
      <c r="C81" s="101"/>
      <c r="D81" s="101"/>
      <c r="X81" s="47" t="s">
        <v>228</v>
      </c>
    </row>
    <row r="82" spans="1:24" x14ac:dyDescent="0.25">
      <c r="A82" s="152" t="s">
        <v>229</v>
      </c>
      <c r="B82" s="153"/>
      <c r="C82" s="32">
        <f>IFERROR(SUM(C62:C81),"")</f>
        <v>0</v>
      </c>
      <c r="D82" s="32">
        <f>IFERROR(SUM(D62:D81),"")</f>
        <v>0</v>
      </c>
    </row>
    <row r="83" spans="1:24" x14ac:dyDescent="0.25">
      <c r="A83" s="6"/>
      <c r="B83" s="48" t="str">
        <f>$A$6&amp;"   "&amp;"*lisätty vuonna 2018"</f>
        <v>Kaikki   *lisätty vuonna 2018</v>
      </c>
      <c r="C83" s="49"/>
    </row>
    <row r="84" spans="1:24" x14ac:dyDescent="0.25">
      <c r="A84" s="6"/>
      <c r="B84" s="1"/>
    </row>
    <row r="85" spans="1:24" x14ac:dyDescent="0.25">
      <c r="A85" s="40" t="str">
        <f>"NUORTEN valmentautujien koulutustaustat"&amp;X10&amp;X12</f>
        <v>NUORTEN valmentautujien koulutustaustat - 01.01.2021-31.12.2021 (Kaikki kunnat, Kaikki yksiköt)</v>
      </c>
      <c r="C85" s="38"/>
      <c r="D85" s="38"/>
    </row>
    <row r="86" spans="1:24" x14ac:dyDescent="0.25">
      <c r="A86" s="150" t="s">
        <v>538</v>
      </c>
      <c r="B86" s="151"/>
      <c r="C86" s="39" t="s">
        <v>114</v>
      </c>
      <c r="D86" s="29" t="s">
        <v>55</v>
      </c>
    </row>
    <row r="87" spans="1:24" x14ac:dyDescent="0.25">
      <c r="A87" s="154" t="s">
        <v>194</v>
      </c>
      <c r="B87" s="144" t="s">
        <v>230</v>
      </c>
      <c r="C87" s="101"/>
      <c r="D87" s="101"/>
      <c r="X87" s="19" t="s">
        <v>231</v>
      </c>
    </row>
    <row r="88" spans="1:24" x14ac:dyDescent="0.25">
      <c r="A88" s="154"/>
      <c r="B88" s="144" t="s">
        <v>232</v>
      </c>
      <c r="C88" s="101"/>
      <c r="D88" s="101"/>
      <c r="X88" s="19" t="s">
        <v>233</v>
      </c>
    </row>
    <row r="89" spans="1:24" x14ac:dyDescent="0.25">
      <c r="A89" s="154"/>
      <c r="B89" s="144" t="s">
        <v>234</v>
      </c>
      <c r="C89" s="101"/>
      <c r="D89" s="101"/>
      <c r="X89" s="19" t="s">
        <v>235</v>
      </c>
    </row>
    <row r="90" spans="1:24" x14ac:dyDescent="0.25">
      <c r="A90" s="154" t="s">
        <v>536</v>
      </c>
      <c r="B90" s="144" t="s">
        <v>236</v>
      </c>
      <c r="C90" s="101"/>
      <c r="D90" s="101"/>
      <c r="X90" s="19" t="s">
        <v>237</v>
      </c>
    </row>
    <row r="91" spans="1:24" x14ac:dyDescent="0.25">
      <c r="A91" s="154"/>
      <c r="B91" s="144" t="s">
        <v>238</v>
      </c>
      <c r="C91" s="101"/>
      <c r="D91" s="101"/>
      <c r="X91" s="19" t="s">
        <v>239</v>
      </c>
    </row>
    <row r="92" spans="1:24" x14ac:dyDescent="0.25">
      <c r="A92" s="154"/>
      <c r="B92" s="144" t="s">
        <v>240</v>
      </c>
      <c r="C92" s="101"/>
      <c r="D92" s="101"/>
      <c r="X92" s="19" t="s">
        <v>241</v>
      </c>
    </row>
    <row r="93" spans="1:24" x14ac:dyDescent="0.25">
      <c r="A93" s="154" t="s">
        <v>537</v>
      </c>
      <c r="B93" s="144" t="s">
        <v>242</v>
      </c>
      <c r="C93" s="101"/>
      <c r="D93" s="101"/>
      <c r="X93" s="19" t="s">
        <v>243</v>
      </c>
    </row>
    <row r="94" spans="1:24" x14ac:dyDescent="0.25">
      <c r="A94" s="154"/>
      <c r="B94" s="144" t="s">
        <v>244</v>
      </c>
      <c r="C94" s="101"/>
      <c r="D94" s="101"/>
      <c r="X94" s="19" t="s">
        <v>245</v>
      </c>
    </row>
    <row r="95" spans="1:24" x14ac:dyDescent="0.25">
      <c r="A95" s="154" t="s">
        <v>248</v>
      </c>
      <c r="B95" s="144" t="s">
        <v>246</v>
      </c>
      <c r="C95" s="101"/>
      <c r="D95" s="101"/>
      <c r="X95" s="19" t="s">
        <v>247</v>
      </c>
    </row>
    <row r="96" spans="1:24" ht="15.75" thickBot="1" x14ac:dyDescent="0.3">
      <c r="A96" s="154"/>
      <c r="B96" s="147" t="s">
        <v>248</v>
      </c>
      <c r="C96" s="102"/>
      <c r="D96" s="102"/>
      <c r="X96" s="33" t="s">
        <v>249</v>
      </c>
    </row>
    <row r="97" spans="1:25" ht="15.75" thickTop="1" x14ac:dyDescent="0.25">
      <c r="A97" s="154" t="s">
        <v>187</v>
      </c>
      <c r="B97" s="148" t="s">
        <v>187</v>
      </c>
      <c r="C97" s="103"/>
      <c r="D97" s="103"/>
      <c r="X97" s="33" t="s">
        <v>250</v>
      </c>
    </row>
    <row r="98" spans="1:25" x14ac:dyDescent="0.25">
      <c r="A98" s="154"/>
      <c r="B98" s="144" t="s">
        <v>189</v>
      </c>
      <c r="C98" s="101"/>
      <c r="D98" s="101"/>
      <c r="X98" s="47" t="s">
        <v>251</v>
      </c>
    </row>
    <row r="99" spans="1:25" x14ac:dyDescent="0.25">
      <c r="A99" s="155" t="s">
        <v>229</v>
      </c>
      <c r="B99" s="155"/>
      <c r="C99" s="32">
        <f>IFERROR(SUM(C87:C98),"")</f>
        <v>0</v>
      </c>
      <c r="D99" s="32">
        <f>IFERROR(SUM(D87:D98),"")</f>
        <v>0</v>
      </c>
    </row>
    <row r="100" spans="1:25" x14ac:dyDescent="0.25">
      <c r="A100" s="6"/>
      <c r="B100" s="35" t="str">
        <f>$A$6</f>
        <v>Kaikki</v>
      </c>
    </row>
    <row r="101" spans="1:25" x14ac:dyDescent="0.25">
      <c r="A101" s="6"/>
      <c r="B101" s="1"/>
    </row>
    <row r="102" spans="1:25" x14ac:dyDescent="0.25">
      <c r="A102" s="40" t="str">
        <f>"KAIKKI valmentautujat toimenpiteittäin"&amp;X10&amp;X12</f>
        <v>KAIKKI valmentautujat toimenpiteittäin - 01.01.2021-31.12.2021 (Kaikki kunnat, Kaikki yksiköt)</v>
      </c>
      <c r="C102" s="13"/>
      <c r="D102" s="13"/>
    </row>
    <row r="103" spans="1:25" x14ac:dyDescent="0.25">
      <c r="A103" s="50"/>
      <c r="B103" s="144"/>
      <c r="C103" s="28" t="s">
        <v>54</v>
      </c>
      <c r="D103" s="39" t="s">
        <v>114</v>
      </c>
      <c r="I103" s="19"/>
      <c r="J103" s="19"/>
      <c r="K103" s="19"/>
    </row>
    <row r="104" spans="1:25" x14ac:dyDescent="0.25">
      <c r="A104" s="157" t="s">
        <v>252</v>
      </c>
      <c r="B104" s="145" t="s">
        <v>253</v>
      </c>
      <c r="C104" s="101"/>
      <c r="D104" s="101"/>
      <c r="J104" s="19"/>
      <c r="K104" s="19"/>
      <c r="X104" s="33" t="s">
        <v>254</v>
      </c>
      <c r="Y104" s="51"/>
    </row>
    <row r="105" spans="1:25" x14ac:dyDescent="0.25">
      <c r="A105" s="157"/>
      <c r="B105" s="145" t="s">
        <v>255</v>
      </c>
      <c r="C105" s="101"/>
      <c r="D105" s="101"/>
      <c r="J105" s="19"/>
      <c r="K105" s="19"/>
      <c r="X105" s="33" t="s">
        <v>256</v>
      </c>
      <c r="Y105" s="51"/>
    </row>
    <row r="106" spans="1:25" x14ac:dyDescent="0.25">
      <c r="A106" s="157"/>
      <c r="B106" s="145" t="s">
        <v>257</v>
      </c>
      <c r="C106" s="101"/>
      <c r="D106" s="101"/>
      <c r="J106" s="19"/>
      <c r="K106" s="19"/>
      <c r="X106" s="33" t="s">
        <v>258</v>
      </c>
      <c r="Y106" s="51"/>
    </row>
    <row r="107" spans="1:25" x14ac:dyDescent="0.25">
      <c r="A107" s="157"/>
      <c r="B107" s="145" t="s">
        <v>259</v>
      </c>
      <c r="C107" s="101"/>
      <c r="D107" s="101"/>
      <c r="J107" s="19"/>
      <c r="K107" s="19"/>
      <c r="X107" s="33" t="s">
        <v>260</v>
      </c>
      <c r="Y107" s="51"/>
    </row>
    <row r="108" spans="1:25" x14ac:dyDescent="0.25">
      <c r="A108" s="157" t="s">
        <v>261</v>
      </c>
      <c r="B108" s="145" t="s">
        <v>262</v>
      </c>
      <c r="C108" s="101"/>
      <c r="D108" s="101"/>
      <c r="J108" s="19"/>
      <c r="K108" s="19"/>
      <c r="X108" s="33" t="s">
        <v>263</v>
      </c>
      <c r="Y108" s="51"/>
    </row>
    <row r="109" spans="1:25" x14ac:dyDescent="0.25">
      <c r="A109" s="157"/>
      <c r="B109" s="145" t="s">
        <v>264</v>
      </c>
      <c r="C109" s="101"/>
      <c r="D109" s="101"/>
      <c r="J109" s="19"/>
      <c r="K109" s="19"/>
      <c r="X109" s="33" t="s">
        <v>265</v>
      </c>
      <c r="Y109" s="51"/>
    </row>
    <row r="110" spans="1:25" x14ac:dyDescent="0.25">
      <c r="A110" s="157" t="s">
        <v>266</v>
      </c>
      <c r="B110" s="145" t="s">
        <v>267</v>
      </c>
      <c r="C110" s="101"/>
      <c r="D110" s="101"/>
      <c r="J110" s="19"/>
      <c r="K110" s="19"/>
      <c r="X110" s="33" t="s">
        <v>268</v>
      </c>
      <c r="Y110" s="51"/>
    </row>
    <row r="111" spans="1:25" x14ac:dyDescent="0.25">
      <c r="A111" s="157"/>
      <c r="B111" s="145" t="s">
        <v>269</v>
      </c>
      <c r="C111" s="101"/>
      <c r="D111" s="101"/>
      <c r="J111" s="19"/>
      <c r="K111" s="19"/>
      <c r="X111" s="33" t="s">
        <v>270</v>
      </c>
      <c r="Y111" s="51"/>
    </row>
    <row r="112" spans="1:25" x14ac:dyDescent="0.25">
      <c r="A112" s="157"/>
      <c r="B112" s="145" t="s">
        <v>271</v>
      </c>
      <c r="C112" s="101"/>
      <c r="D112" s="101"/>
      <c r="J112" s="19"/>
      <c r="K112" s="19"/>
      <c r="X112" s="33" t="s">
        <v>272</v>
      </c>
      <c r="Y112" s="51"/>
    </row>
    <row r="113" spans="1:31" x14ac:dyDescent="0.25">
      <c r="A113" s="157"/>
      <c r="B113" s="145" t="s">
        <v>273</v>
      </c>
      <c r="C113" s="101"/>
      <c r="D113" s="101"/>
      <c r="J113" s="19"/>
      <c r="K113" s="19"/>
      <c r="X113" s="33" t="s">
        <v>274</v>
      </c>
      <c r="Y113" s="51"/>
    </row>
    <row r="114" spans="1:31" x14ac:dyDescent="0.25">
      <c r="A114" s="157" t="s">
        <v>209</v>
      </c>
      <c r="B114" s="145" t="s">
        <v>275</v>
      </c>
      <c r="C114" s="101"/>
      <c r="D114" s="101"/>
      <c r="J114" s="19"/>
      <c r="K114" s="19"/>
      <c r="X114" s="52" t="s">
        <v>276</v>
      </c>
      <c r="Y114" s="51"/>
    </row>
    <row r="115" spans="1:31" x14ac:dyDescent="0.25">
      <c r="A115" s="157"/>
      <c r="B115" s="145" t="s">
        <v>277</v>
      </c>
      <c r="C115" s="101"/>
      <c r="D115" s="101"/>
      <c r="J115" s="19"/>
      <c r="K115" s="19"/>
      <c r="X115" s="52" t="s">
        <v>278</v>
      </c>
      <c r="Y115" s="51"/>
    </row>
    <row r="116" spans="1:31" x14ac:dyDescent="0.25">
      <c r="A116" s="157"/>
      <c r="B116" s="145" t="s">
        <v>279</v>
      </c>
      <c r="C116" s="101"/>
      <c r="D116" s="101"/>
      <c r="J116" s="19"/>
      <c r="K116" s="19"/>
      <c r="X116" s="52" t="s">
        <v>280</v>
      </c>
      <c r="Y116" s="51"/>
    </row>
    <row r="117" spans="1:31" x14ac:dyDescent="0.25">
      <c r="A117" s="157"/>
      <c r="B117" s="146" t="s">
        <v>281</v>
      </c>
      <c r="C117" s="101"/>
      <c r="D117" s="101"/>
      <c r="J117" s="19"/>
      <c r="K117" s="19"/>
      <c r="X117" s="45" t="s">
        <v>282</v>
      </c>
      <c r="Y117" s="51"/>
    </row>
    <row r="118" spans="1:31" x14ac:dyDescent="0.25">
      <c r="A118" s="157"/>
      <c r="B118" s="146" t="s">
        <v>283</v>
      </c>
      <c r="C118" s="101"/>
      <c r="D118" s="101"/>
      <c r="J118" s="19"/>
      <c r="K118" s="19"/>
      <c r="X118" s="45" t="s">
        <v>284</v>
      </c>
      <c r="Y118" s="51"/>
    </row>
    <row r="119" spans="1:31" x14ac:dyDescent="0.25">
      <c r="A119" s="157"/>
      <c r="B119" s="146" t="s">
        <v>285</v>
      </c>
      <c r="C119" s="101"/>
      <c r="D119" s="101"/>
      <c r="J119" s="19"/>
      <c r="K119" s="19"/>
      <c r="X119" s="45" t="s">
        <v>286</v>
      </c>
      <c r="Y119" s="51"/>
    </row>
    <row r="120" spans="1:31" x14ac:dyDescent="0.25">
      <c r="A120" s="157"/>
      <c r="B120" s="146" t="s">
        <v>287</v>
      </c>
      <c r="C120" s="101"/>
      <c r="D120" s="101"/>
      <c r="J120" s="19"/>
      <c r="K120" s="19"/>
      <c r="X120" s="45" t="s">
        <v>288</v>
      </c>
      <c r="Y120" s="51"/>
    </row>
    <row r="121" spans="1:31" ht="15.75" customHeight="1" x14ac:dyDescent="0.25">
      <c r="A121" s="157" t="s">
        <v>289</v>
      </c>
      <c r="B121" s="145" t="s">
        <v>290</v>
      </c>
      <c r="C121" s="101"/>
      <c r="D121" s="101"/>
      <c r="J121" s="19"/>
      <c r="K121" s="19"/>
      <c r="X121" s="33" t="s">
        <v>291</v>
      </c>
      <c r="Y121" s="51"/>
      <c r="Z121" s="30">
        <v>0</v>
      </c>
      <c r="AA121" s="30">
        <v>0</v>
      </c>
      <c r="AB121" s="47" t="s">
        <v>292</v>
      </c>
      <c r="AC121" s="30">
        <v>0</v>
      </c>
      <c r="AD121" s="30">
        <v>0</v>
      </c>
      <c r="AE121" s="33" t="s">
        <v>293</v>
      </c>
    </row>
    <row r="122" spans="1:31" x14ac:dyDescent="0.25">
      <c r="A122" s="157"/>
      <c r="B122" s="145" t="s">
        <v>294</v>
      </c>
      <c r="C122" s="101"/>
      <c r="D122" s="101"/>
      <c r="J122" s="19"/>
      <c r="K122" s="19"/>
      <c r="X122" s="33" t="s">
        <v>295</v>
      </c>
      <c r="Y122" s="51"/>
      <c r="Z122" s="30">
        <v>0</v>
      </c>
      <c r="AA122" s="30">
        <v>0</v>
      </c>
      <c r="AB122" s="47" t="s">
        <v>296</v>
      </c>
    </row>
    <row r="123" spans="1:31" x14ac:dyDescent="0.25">
      <c r="A123" s="157"/>
      <c r="B123" s="145" t="s">
        <v>297</v>
      </c>
      <c r="C123" s="101"/>
      <c r="D123" s="101"/>
      <c r="J123" s="19"/>
      <c r="K123" s="19"/>
      <c r="X123" s="33" t="s">
        <v>298</v>
      </c>
      <c r="Y123" s="51"/>
    </row>
    <row r="124" spans="1:31" x14ac:dyDescent="0.25">
      <c r="A124" s="157"/>
      <c r="B124" s="145" t="s">
        <v>299</v>
      </c>
      <c r="C124" s="101"/>
      <c r="D124" s="101"/>
      <c r="J124" s="19"/>
      <c r="K124" s="19"/>
      <c r="X124" s="33" t="s">
        <v>300</v>
      </c>
      <c r="Y124" s="51"/>
    </row>
    <row r="125" spans="1:31" x14ac:dyDescent="0.25">
      <c r="A125" s="157"/>
      <c r="B125" s="145" t="s">
        <v>301</v>
      </c>
      <c r="C125" s="101"/>
      <c r="D125" s="101"/>
      <c r="J125" s="19"/>
      <c r="K125" s="19"/>
      <c r="X125" s="33" t="s">
        <v>302</v>
      </c>
      <c r="Y125" s="51"/>
    </row>
    <row r="126" spans="1:31" x14ac:dyDescent="0.25">
      <c r="A126" s="157"/>
      <c r="B126" s="145" t="s">
        <v>303</v>
      </c>
      <c r="C126" s="101"/>
      <c r="D126" s="101"/>
      <c r="J126" s="19"/>
      <c r="K126" s="19"/>
      <c r="X126" s="33" t="s">
        <v>304</v>
      </c>
      <c r="Y126" s="51"/>
    </row>
    <row r="127" spans="1:31" x14ac:dyDescent="0.25">
      <c r="A127" s="157"/>
      <c r="B127" s="145" t="s">
        <v>305</v>
      </c>
      <c r="C127" s="101"/>
      <c r="D127" s="101"/>
      <c r="J127" s="19"/>
      <c r="K127" s="19"/>
      <c r="X127" s="33" t="s">
        <v>306</v>
      </c>
      <c r="Y127" s="51"/>
    </row>
    <row r="128" spans="1:31" x14ac:dyDescent="0.25">
      <c r="A128" s="157" t="s">
        <v>307</v>
      </c>
      <c r="B128" s="145" t="s">
        <v>505</v>
      </c>
      <c r="C128" s="101"/>
      <c r="D128" s="101"/>
      <c r="J128" s="19"/>
      <c r="K128" s="19"/>
      <c r="X128" s="33" t="s">
        <v>308</v>
      </c>
      <c r="Y128" s="51"/>
    </row>
    <row r="129" spans="1:28" x14ac:dyDescent="0.25">
      <c r="A129" s="157"/>
      <c r="B129" s="145" t="s">
        <v>309</v>
      </c>
      <c r="C129" s="101"/>
      <c r="D129" s="101"/>
      <c r="J129" s="19"/>
      <c r="K129" s="19"/>
      <c r="X129" s="33" t="s">
        <v>310</v>
      </c>
      <c r="Y129" s="51"/>
    </row>
    <row r="130" spans="1:28" x14ac:dyDescent="0.25">
      <c r="A130" s="157"/>
      <c r="B130" s="145" t="s">
        <v>311</v>
      </c>
      <c r="C130" s="101"/>
      <c r="D130" s="101"/>
      <c r="J130" s="19"/>
      <c r="K130" s="19"/>
      <c r="X130" s="33" t="s">
        <v>312</v>
      </c>
      <c r="Y130" s="51"/>
    </row>
    <row r="131" spans="1:28" x14ac:dyDescent="0.25">
      <c r="A131" s="157"/>
      <c r="B131" s="145" t="s">
        <v>313</v>
      </c>
      <c r="C131" s="101"/>
      <c r="D131" s="101"/>
      <c r="J131" s="19"/>
      <c r="K131" s="19"/>
      <c r="X131" s="33" t="s">
        <v>314</v>
      </c>
      <c r="Y131" s="51"/>
    </row>
    <row r="132" spans="1:28" x14ac:dyDescent="0.25">
      <c r="A132" s="157"/>
      <c r="B132" s="145" t="s">
        <v>315</v>
      </c>
      <c r="C132" s="101"/>
      <c r="D132" s="101"/>
      <c r="J132" s="19"/>
      <c r="K132" s="19"/>
      <c r="X132" s="33" t="s">
        <v>316</v>
      </c>
      <c r="Y132" s="51"/>
    </row>
    <row r="133" spans="1:28" x14ac:dyDescent="0.25">
      <c r="A133" s="157"/>
      <c r="B133" s="145" t="s">
        <v>317</v>
      </c>
      <c r="C133" s="101"/>
      <c r="D133" s="101"/>
      <c r="J133" s="19"/>
      <c r="K133" s="19"/>
      <c r="X133" s="33" t="s">
        <v>318</v>
      </c>
      <c r="Y133" s="51"/>
    </row>
    <row r="134" spans="1:28" x14ac:dyDescent="0.25">
      <c r="A134" s="157"/>
      <c r="B134" s="145" t="s">
        <v>319</v>
      </c>
      <c r="C134" s="101"/>
      <c r="D134" s="101"/>
      <c r="J134" s="19"/>
      <c r="K134" s="19"/>
      <c r="X134" s="33" t="s">
        <v>320</v>
      </c>
      <c r="Y134" s="51"/>
      <c r="Z134" s="30">
        <v>0</v>
      </c>
      <c r="AA134" s="30">
        <v>0</v>
      </c>
      <c r="AB134" s="52" t="s">
        <v>321</v>
      </c>
    </row>
    <row r="135" spans="1:28" x14ac:dyDescent="0.25">
      <c r="A135" s="161" t="s">
        <v>322</v>
      </c>
      <c r="B135" s="145" t="s">
        <v>323</v>
      </c>
      <c r="C135" s="101"/>
      <c r="D135" s="101"/>
      <c r="J135" s="19"/>
      <c r="K135" s="19"/>
      <c r="X135" s="53" t="s">
        <v>324</v>
      </c>
      <c r="Y135" s="51"/>
    </row>
    <row r="136" spans="1:28" x14ac:dyDescent="0.25">
      <c r="A136" s="161"/>
      <c r="B136" s="144" t="s">
        <v>325</v>
      </c>
      <c r="C136" s="101"/>
      <c r="D136" s="101"/>
      <c r="J136" s="19"/>
      <c r="K136" s="19"/>
      <c r="X136" s="47" t="s">
        <v>326</v>
      </c>
    </row>
    <row r="137" spans="1:28" x14ac:dyDescent="0.25">
      <c r="A137" s="152" t="s">
        <v>348</v>
      </c>
      <c r="B137" s="153"/>
      <c r="C137" s="54">
        <f>IFERROR(SUM(C104:C136),"")</f>
        <v>0</v>
      </c>
      <c r="D137" s="54">
        <f>IFERROR(SUM(D104:D136),"")</f>
        <v>0</v>
      </c>
      <c r="J137" s="19"/>
      <c r="K137" s="19"/>
    </row>
    <row r="138" spans="1:28" x14ac:dyDescent="0.25">
      <c r="A138" s="35" t="str">
        <f>$A$6&amp;"   Toimenpiteet: "&amp;$A$7</f>
        <v>Kaikki   Toimenpiteet: Kaikki</v>
      </c>
      <c r="B138" s="55"/>
      <c r="C138" s="49"/>
      <c r="J138" s="19"/>
      <c r="K138" s="19"/>
    </row>
    <row r="139" spans="1:28" x14ac:dyDescent="0.25">
      <c r="A139" s="6" t="s">
        <v>327</v>
      </c>
      <c r="B139" s="1"/>
      <c r="J139" s="19"/>
      <c r="K139" s="19"/>
    </row>
    <row r="140" spans="1:28" x14ac:dyDescent="0.25">
      <c r="A140" s="37" t="str">
        <f>"Työpajalla olleiden valmentautujien sijoittuminen työpajajakson jälkeen" &amp; X10&amp;X12</f>
        <v>Työpajalla olleiden valmentautujien sijoittuminen työpajajakson jälkeen - 01.01.2021-31.12.2021 (Kaikki kunnat, Kaikki yksiköt)</v>
      </c>
      <c r="C140" s="38"/>
      <c r="D140" s="38"/>
      <c r="F140" s="162" t="s">
        <v>328</v>
      </c>
      <c r="G140" s="162"/>
      <c r="H140" s="162"/>
      <c r="J140" s="19"/>
      <c r="K140" s="19"/>
    </row>
    <row r="141" spans="1:28" x14ac:dyDescent="0.25">
      <c r="A141" s="27"/>
      <c r="B141" s="27"/>
      <c r="C141" s="28" t="s">
        <v>54</v>
      </c>
      <c r="D141" s="39" t="s">
        <v>114</v>
      </c>
      <c r="F141" s="163"/>
      <c r="G141" s="163"/>
      <c r="H141" s="163"/>
      <c r="J141" s="19"/>
      <c r="K141" s="19"/>
    </row>
    <row r="142" spans="1:28" x14ac:dyDescent="0.25">
      <c r="A142" s="143" t="s">
        <v>329</v>
      </c>
      <c r="B142" s="27" t="s">
        <v>330</v>
      </c>
      <c r="C142" s="101"/>
      <c r="D142" s="101"/>
      <c r="F142" s="27"/>
      <c r="G142" s="28" t="s">
        <v>54</v>
      </c>
      <c r="H142" s="39" t="s">
        <v>114</v>
      </c>
      <c r="J142" s="19"/>
      <c r="K142" s="19"/>
      <c r="X142" s="19" t="s">
        <v>331</v>
      </c>
    </row>
    <row r="143" spans="1:28" ht="15.75" thickBot="1" x14ac:dyDescent="0.3">
      <c r="A143" s="160" t="s">
        <v>332</v>
      </c>
      <c r="B143" s="27" t="s">
        <v>333</v>
      </c>
      <c r="C143" s="101"/>
      <c r="D143" s="101"/>
      <c r="F143" s="41" t="s">
        <v>332</v>
      </c>
      <c r="G143" s="42">
        <f>C143+C144+C145</f>
        <v>0</v>
      </c>
      <c r="H143" s="42">
        <f>D143+D144+D145</f>
        <v>0</v>
      </c>
      <c r="J143" s="19"/>
      <c r="K143" s="19"/>
      <c r="X143" s="19" t="s">
        <v>334</v>
      </c>
    </row>
    <row r="144" spans="1:28" ht="16.5" thickTop="1" thickBot="1" x14ac:dyDescent="0.3">
      <c r="A144" s="160"/>
      <c r="B144" s="27" t="s">
        <v>335</v>
      </c>
      <c r="C144" s="101"/>
      <c r="D144" s="101"/>
      <c r="F144" s="42" t="s">
        <v>336</v>
      </c>
      <c r="G144" s="42">
        <f>C146+C147+C148</f>
        <v>0</v>
      </c>
      <c r="H144" s="42">
        <f>D146+D147+D148</f>
        <v>0</v>
      </c>
      <c r="J144" s="19"/>
      <c r="K144" s="19"/>
      <c r="X144" s="19" t="s">
        <v>337</v>
      </c>
    </row>
    <row r="145" spans="1:24" ht="16.5" thickTop="1" thickBot="1" x14ac:dyDescent="0.3">
      <c r="A145" s="160"/>
      <c r="B145" s="27" t="s">
        <v>338</v>
      </c>
      <c r="C145" s="101"/>
      <c r="D145" s="101"/>
      <c r="F145" s="41" t="s">
        <v>339</v>
      </c>
      <c r="G145" s="42">
        <f>C149+C150+C151+C152+C153+C154</f>
        <v>0</v>
      </c>
      <c r="H145" s="42">
        <f>D149+D150+D151+D152+D153+D154</f>
        <v>0</v>
      </c>
      <c r="X145" s="45" t="s">
        <v>340</v>
      </c>
    </row>
    <row r="146" spans="1:24" ht="16.5" thickTop="1" thickBot="1" x14ac:dyDescent="0.3">
      <c r="A146" s="160" t="s">
        <v>336</v>
      </c>
      <c r="B146" s="27" t="s">
        <v>341</v>
      </c>
      <c r="C146" s="101"/>
      <c r="D146" s="101"/>
      <c r="F146" s="41" t="s">
        <v>342</v>
      </c>
      <c r="G146" s="42">
        <f>C155+C156+C157+C158+C159+C160</f>
        <v>0</v>
      </c>
      <c r="H146" s="42">
        <f>D155+D156+D157+D158+D159+D160</f>
        <v>0</v>
      </c>
      <c r="X146" s="19" t="s">
        <v>343</v>
      </c>
    </row>
    <row r="147" spans="1:24" ht="16.5" thickTop="1" thickBot="1" x14ac:dyDescent="0.3">
      <c r="A147" s="160"/>
      <c r="B147" s="27" t="s">
        <v>344</v>
      </c>
      <c r="C147" s="101"/>
      <c r="D147" s="101"/>
      <c r="F147" s="41" t="s">
        <v>345</v>
      </c>
      <c r="G147" s="42">
        <f>C161</f>
        <v>0</v>
      </c>
      <c r="H147" s="42">
        <f>D161</f>
        <v>0</v>
      </c>
      <c r="X147" s="19" t="s">
        <v>346</v>
      </c>
    </row>
    <row r="148" spans="1:24" ht="16.5" thickTop="1" thickBot="1" x14ac:dyDescent="0.3">
      <c r="A148" s="160"/>
      <c r="B148" s="27" t="s">
        <v>347</v>
      </c>
      <c r="C148" s="101"/>
      <c r="D148" s="101"/>
      <c r="F148" s="105" t="s">
        <v>499</v>
      </c>
      <c r="G148" s="42">
        <f>C164</f>
        <v>0</v>
      </c>
      <c r="H148" s="42">
        <f>D164</f>
        <v>0</v>
      </c>
      <c r="X148" s="45" t="s">
        <v>349</v>
      </c>
    </row>
    <row r="149" spans="1:24" ht="15.75" thickTop="1" x14ac:dyDescent="0.25">
      <c r="A149" s="159" t="s">
        <v>339</v>
      </c>
      <c r="B149" s="27" t="s">
        <v>350</v>
      </c>
      <c r="C149" s="101"/>
      <c r="D149" s="101"/>
      <c r="F149" s="31" t="s">
        <v>348</v>
      </c>
      <c r="G149" s="32">
        <f>IFERROR(SUM(G143:G147),"")</f>
        <v>0</v>
      </c>
      <c r="H149" s="32">
        <f>IFERROR(SUM(H143:H147),"")</f>
        <v>0</v>
      </c>
      <c r="X149" s="19" t="s">
        <v>351</v>
      </c>
    </row>
    <row r="150" spans="1:24" x14ac:dyDescent="0.25">
      <c r="A150" s="159"/>
      <c r="B150" s="27" t="s">
        <v>352</v>
      </c>
      <c r="C150" s="101"/>
      <c r="D150" s="101"/>
      <c r="X150" s="19" t="s">
        <v>354</v>
      </c>
    </row>
    <row r="151" spans="1:24" x14ac:dyDescent="0.25">
      <c r="A151" s="159"/>
      <c r="B151" s="27" t="s">
        <v>355</v>
      </c>
      <c r="C151" s="101"/>
      <c r="D151" s="101"/>
      <c r="F151" s="56" t="s">
        <v>353</v>
      </c>
      <c r="X151" s="19" t="s">
        <v>356</v>
      </c>
    </row>
    <row r="152" spans="1:24" x14ac:dyDescent="0.25">
      <c r="A152" s="159"/>
      <c r="B152" s="27" t="s">
        <v>357</v>
      </c>
      <c r="C152" s="101"/>
      <c r="D152" s="101"/>
      <c r="F152" s="27"/>
      <c r="G152" s="28" t="s">
        <v>54</v>
      </c>
      <c r="H152" s="39" t="s">
        <v>114</v>
      </c>
      <c r="X152" s="19" t="s">
        <v>358</v>
      </c>
    </row>
    <row r="153" spans="1:24" ht="15.75" thickBot="1" x14ac:dyDescent="0.3">
      <c r="A153" s="159"/>
      <c r="B153" s="27" t="s">
        <v>359</v>
      </c>
      <c r="C153" s="101"/>
      <c r="D153" s="101"/>
      <c r="F153" s="41" t="s">
        <v>329</v>
      </c>
      <c r="G153" s="57">
        <f>C142</f>
        <v>0</v>
      </c>
      <c r="H153" s="57">
        <f>D142</f>
        <v>0</v>
      </c>
      <c r="X153" s="19" t="s">
        <v>361</v>
      </c>
    </row>
    <row r="154" spans="1:24" ht="16.5" thickTop="1" thickBot="1" x14ac:dyDescent="0.3">
      <c r="A154" s="159"/>
      <c r="B154" s="27" t="s">
        <v>362</v>
      </c>
      <c r="C154" s="101"/>
      <c r="D154" s="101"/>
      <c r="F154" s="41" t="s">
        <v>360</v>
      </c>
      <c r="G154" s="57">
        <f>C162+C163</f>
        <v>0</v>
      </c>
      <c r="H154" s="57">
        <f>D162+D163</f>
        <v>0</v>
      </c>
      <c r="X154" s="19" t="s">
        <v>363</v>
      </c>
    </row>
    <row r="155" spans="1:24" ht="16.5" thickTop="1" thickBot="1" x14ac:dyDescent="0.3">
      <c r="A155" s="160" t="s">
        <v>342</v>
      </c>
      <c r="B155" s="27" t="s">
        <v>364</v>
      </c>
      <c r="C155" s="101"/>
      <c r="D155" s="101"/>
      <c r="F155" s="41" t="s">
        <v>187</v>
      </c>
      <c r="G155" s="57">
        <f>C165+C166</f>
        <v>0</v>
      </c>
      <c r="H155" s="57">
        <f>D165+D166</f>
        <v>0</v>
      </c>
      <c r="X155" s="19" t="s">
        <v>365</v>
      </c>
    </row>
    <row r="156" spans="1:24" ht="15.75" thickTop="1" x14ac:dyDescent="0.25">
      <c r="A156" s="160"/>
      <c r="B156" s="27" t="s">
        <v>366</v>
      </c>
      <c r="C156" s="101"/>
      <c r="D156" s="101"/>
      <c r="F156" s="31" t="s">
        <v>348</v>
      </c>
      <c r="G156" s="32">
        <f>IFERROR(SUM(G153:G155),"")</f>
        <v>0</v>
      </c>
      <c r="H156" s="32">
        <f>IFERROR(SUM(H153:H155),"")</f>
        <v>0</v>
      </c>
      <c r="X156" s="19" t="s">
        <v>367</v>
      </c>
    </row>
    <row r="157" spans="1:24" x14ac:dyDescent="0.25">
      <c r="A157" s="160"/>
      <c r="B157" s="27" t="s">
        <v>368</v>
      </c>
      <c r="C157" s="101"/>
      <c r="D157" s="101"/>
      <c r="X157" s="19" t="s">
        <v>369</v>
      </c>
    </row>
    <row r="158" spans="1:24" x14ac:dyDescent="0.25">
      <c r="A158" s="160"/>
      <c r="B158" s="27" t="s">
        <v>370</v>
      </c>
      <c r="C158" s="101"/>
      <c r="D158" s="101"/>
      <c r="X158" s="19" t="s">
        <v>371</v>
      </c>
    </row>
    <row r="159" spans="1:24" x14ac:dyDescent="0.25">
      <c r="A159" s="160"/>
      <c r="B159" s="27" t="s">
        <v>372</v>
      </c>
      <c r="C159" s="101"/>
      <c r="D159" s="101"/>
      <c r="X159" s="19" t="s">
        <v>373</v>
      </c>
    </row>
    <row r="160" spans="1:24" x14ac:dyDescent="0.25">
      <c r="A160" s="160"/>
      <c r="B160" s="27" t="s">
        <v>374</v>
      </c>
      <c r="C160" s="101"/>
      <c r="D160" s="101"/>
      <c r="X160" s="19" t="s">
        <v>375</v>
      </c>
    </row>
    <row r="161" spans="1:24" x14ac:dyDescent="0.25">
      <c r="A161" s="143" t="s">
        <v>345</v>
      </c>
      <c r="B161" s="27" t="s">
        <v>376</v>
      </c>
      <c r="C161" s="101"/>
      <c r="D161" s="101"/>
      <c r="X161" s="19" t="s">
        <v>377</v>
      </c>
    </row>
    <row r="162" spans="1:24" x14ac:dyDescent="0.25">
      <c r="A162" s="160" t="s">
        <v>360</v>
      </c>
      <c r="B162" s="27" t="s">
        <v>378</v>
      </c>
      <c r="C162" s="101"/>
      <c r="D162" s="101"/>
      <c r="X162" s="19" t="s">
        <v>379</v>
      </c>
    </row>
    <row r="163" spans="1:24" x14ac:dyDescent="0.25">
      <c r="A163" s="160"/>
      <c r="B163" s="27" t="s">
        <v>380</v>
      </c>
      <c r="C163" s="101"/>
      <c r="D163" s="101"/>
      <c r="X163" s="19" t="s">
        <v>381</v>
      </c>
    </row>
    <row r="164" spans="1:24" x14ac:dyDescent="0.25">
      <c r="A164" s="160"/>
      <c r="B164" s="27" t="s">
        <v>382</v>
      </c>
      <c r="C164" s="101"/>
      <c r="D164" s="101"/>
      <c r="X164" s="19" t="s">
        <v>383</v>
      </c>
    </row>
    <row r="165" spans="1:24" x14ac:dyDescent="0.25">
      <c r="A165" s="160" t="s">
        <v>187</v>
      </c>
      <c r="B165" s="27" t="s">
        <v>384</v>
      </c>
      <c r="C165" s="101"/>
      <c r="D165" s="101"/>
      <c r="X165" s="19" t="s">
        <v>385</v>
      </c>
    </row>
    <row r="166" spans="1:24" x14ac:dyDescent="0.25">
      <c r="A166" s="160"/>
      <c r="B166" s="27" t="s">
        <v>386</v>
      </c>
      <c r="C166" s="101"/>
      <c r="D166" s="101"/>
      <c r="X166" s="19" t="s">
        <v>387</v>
      </c>
    </row>
    <row r="167" spans="1:24" x14ac:dyDescent="0.25">
      <c r="A167" s="152" t="s">
        <v>348</v>
      </c>
      <c r="B167" s="153"/>
      <c r="C167" s="32">
        <f>IFERROR(SUM(C142:C166),"")</f>
        <v>0</v>
      </c>
      <c r="D167" s="32">
        <f>IFERROR(SUM(D142:D166),"")</f>
        <v>0</v>
      </c>
    </row>
    <row r="168" spans="1:24" x14ac:dyDescent="0.25">
      <c r="A168" s="48" t="str">
        <f>$A$6&amp;"   "&amp;"*kirjaustapa ennen vuotta 2018"</f>
        <v>Kaikki   *kirjaustapa ennen vuotta 2018</v>
      </c>
    </row>
    <row r="169" spans="1:24" hidden="1" x14ac:dyDescent="0.25">
      <c r="A169" s="6"/>
      <c r="B169" s="1"/>
    </row>
    <row r="170" spans="1:24" hidden="1" x14ac:dyDescent="0.25">
      <c r="A170" s="6"/>
      <c r="B170" s="94" t="s">
        <v>388</v>
      </c>
      <c r="C170" s="95"/>
      <c r="D170" s="95"/>
    </row>
    <row r="171" spans="1:24" hidden="1" x14ac:dyDescent="0.25">
      <c r="A171" s="6"/>
      <c r="B171" s="94" t="str">
        <f>"Aktiiviset asiakkuudet ajalla" &amp;W10&amp;X12</f>
        <v>Aktiiviset asiakkuudet ajalla - 02.01.2020-31.12.2020 (Kaikki kunnat, Kaikki yksiköt)</v>
      </c>
      <c r="C171" s="95"/>
      <c r="D171" s="95"/>
    </row>
    <row r="172" spans="1:24" hidden="1" x14ac:dyDescent="0.25">
      <c r="A172" s="6"/>
      <c r="B172" s="27"/>
      <c r="C172" s="28" t="s">
        <v>54</v>
      </c>
      <c r="D172" s="39" t="s">
        <v>114</v>
      </c>
    </row>
    <row r="173" spans="1:24" hidden="1" x14ac:dyDescent="0.25">
      <c r="A173" s="6"/>
      <c r="B173" s="27" t="s">
        <v>389</v>
      </c>
      <c r="C173" s="101"/>
      <c r="D173" s="101"/>
      <c r="X173" s="19" t="s">
        <v>390</v>
      </c>
    </row>
    <row r="174" spans="1:24" hidden="1" x14ac:dyDescent="0.25">
      <c r="A174" s="6"/>
      <c r="B174" s="27" t="s">
        <v>391</v>
      </c>
      <c r="C174" s="101"/>
      <c r="D174" s="101"/>
      <c r="X174" s="19" t="s">
        <v>392</v>
      </c>
    </row>
    <row r="175" spans="1:24" hidden="1" x14ac:dyDescent="0.25">
      <c r="A175" s="6"/>
      <c r="B175" s="27" t="s">
        <v>393</v>
      </c>
      <c r="C175" s="101"/>
      <c r="D175" s="101"/>
      <c r="X175" s="19" t="s">
        <v>394</v>
      </c>
    </row>
    <row r="176" spans="1:24" hidden="1" x14ac:dyDescent="0.25">
      <c r="A176" s="6"/>
      <c r="B176" s="27" t="s">
        <v>395</v>
      </c>
      <c r="C176" s="101"/>
      <c r="D176" s="101"/>
      <c r="X176" s="19" t="s">
        <v>396</v>
      </c>
    </row>
    <row r="177" spans="1:24" ht="15.75" hidden="1" thickBot="1" x14ac:dyDescent="0.3">
      <c r="A177" s="6"/>
      <c r="B177" s="41" t="s">
        <v>397</v>
      </c>
      <c r="C177" s="102"/>
      <c r="D177" s="102"/>
      <c r="X177" s="33" t="s">
        <v>398</v>
      </c>
    </row>
    <row r="178" spans="1:24" hidden="1" x14ac:dyDescent="0.25">
      <c r="A178" s="6"/>
      <c r="B178" s="43" t="s">
        <v>399</v>
      </c>
      <c r="C178" s="103"/>
      <c r="D178" s="103"/>
      <c r="X178" s="19" t="s">
        <v>400</v>
      </c>
    </row>
    <row r="179" spans="1:24" hidden="1" x14ac:dyDescent="0.25">
      <c r="A179" s="6"/>
      <c r="B179" s="27" t="s">
        <v>401</v>
      </c>
      <c r="C179" s="101"/>
      <c r="D179" s="101"/>
      <c r="X179" s="19" t="s">
        <v>402</v>
      </c>
    </row>
    <row r="180" spans="1:24" hidden="1" x14ac:dyDescent="0.25">
      <c r="A180" s="6"/>
      <c r="B180" s="27" t="s">
        <v>187</v>
      </c>
      <c r="C180" s="101"/>
      <c r="D180" s="101"/>
      <c r="X180" s="19" t="s">
        <v>403</v>
      </c>
    </row>
    <row r="181" spans="1:24" hidden="1" x14ac:dyDescent="0.25">
      <c r="A181" s="6"/>
      <c r="B181" s="27" t="s">
        <v>189</v>
      </c>
      <c r="C181" s="101"/>
      <c r="D181" s="101"/>
      <c r="X181" s="19" t="s">
        <v>94</v>
      </c>
    </row>
    <row r="182" spans="1:24" hidden="1" x14ac:dyDescent="0.25">
      <c r="A182" s="6"/>
      <c r="B182" s="31" t="s">
        <v>147</v>
      </c>
      <c r="C182" s="32">
        <f>SUM(C173:C181)</f>
        <v>0</v>
      </c>
      <c r="D182" s="32">
        <f>SUM(D173:D181)</f>
        <v>0</v>
      </c>
    </row>
    <row r="183" spans="1:24" hidden="1" x14ac:dyDescent="0.25">
      <c r="B183" s="35" t="str">
        <f>$A$6</f>
        <v>Kaikki</v>
      </c>
    </row>
    <row r="184" spans="1:24" ht="30" hidden="1" x14ac:dyDescent="0.25">
      <c r="B184" s="58" t="str">
        <f>"**mikäli valmentautujalla on jaksoja myös ajalla: "&amp;X10&amp;" ja seuranta on kirjaamatta/ei tietoa niin valmentautuja lasketaan kohtaan edelleen työpajalla"</f>
        <v>**mikäli valmentautujalla on jaksoja myös ajalla:  - 01.01.2021-31.12.2021  ja seuranta on kirjaamatta/ei tietoa niin valmentautuja lasketaan kohtaan edelleen työpajalla</v>
      </c>
      <c r="C184" s="59"/>
      <c r="D184" s="59"/>
    </row>
    <row r="185" spans="1:24" hidden="1" x14ac:dyDescent="0.25">
      <c r="B185" s="58"/>
      <c r="C185" s="59"/>
      <c r="D185" s="59"/>
    </row>
  </sheetData>
  <sheetProtection sheet="1" selectLockedCells="1"/>
  <mergeCells count="37">
    <mergeCell ref="F140:H141"/>
    <mergeCell ref="A143:A145"/>
    <mergeCell ref="A146:A148"/>
    <mergeCell ref="B10:D10"/>
    <mergeCell ref="A104:A107"/>
    <mergeCell ref="A108:A109"/>
    <mergeCell ref="A110:A113"/>
    <mergeCell ref="A114:A120"/>
    <mergeCell ref="A62:A63"/>
    <mergeCell ref="A64:A66"/>
    <mergeCell ref="A155:A160"/>
    <mergeCell ref="A162:A164"/>
    <mergeCell ref="A165:A166"/>
    <mergeCell ref="A121:A127"/>
    <mergeCell ref="A128:A134"/>
    <mergeCell ref="A135:A136"/>
    <mergeCell ref="A71:A76"/>
    <mergeCell ref="A77:A79"/>
    <mergeCell ref="A80:A81"/>
    <mergeCell ref="A61:B61"/>
    <mergeCell ref="A149:A154"/>
    <mergeCell ref="A39:B39"/>
    <mergeCell ref="A137:B137"/>
    <mergeCell ref="A167:B167"/>
    <mergeCell ref="A97:A98"/>
    <mergeCell ref="A86:B86"/>
    <mergeCell ref="A99:B99"/>
    <mergeCell ref="A40:A42"/>
    <mergeCell ref="A43:A54"/>
    <mergeCell ref="A55:A56"/>
    <mergeCell ref="A57:B57"/>
    <mergeCell ref="A82:B82"/>
    <mergeCell ref="A87:A89"/>
    <mergeCell ref="A90:A92"/>
    <mergeCell ref="A93:A94"/>
    <mergeCell ref="A95:A96"/>
    <mergeCell ref="A67:A70"/>
  </mergeCells>
  <conditionalFormatting sqref="B10">
    <cfRule type="containsText" dxfId="36" priority="1" operator="containsText" text="Tarkista">
      <formula>NOT(ISERROR(SEARCH("Tarkista",B10)))</formula>
    </cfRule>
  </conditionalFormatting>
  <dataValidations count="4">
    <dataValidation type="list" allowBlank="1" showInputMessage="1" showErrorMessage="1" sqref="A7" xr:uid="{26E067F1-1FAC-4F17-83C0-9D9C58D1C2C2}">
      <formula1>$X$2:$X$3</formula1>
    </dataValidation>
    <dataValidation type="list" showInputMessage="1" showErrorMessage="1" sqref="A4" xr:uid="{2BB334AB-5F7C-48D9-A149-25AA0C5AD81B}">
      <formula1>$AB$5:$AB$58</formula1>
    </dataValidation>
    <dataValidation type="list" allowBlank="1" showInputMessage="1" showErrorMessage="1" sqref="A5" xr:uid="{3C117AFE-0F4C-4DD6-8C27-CA1621E209E0}">
      <formula1>$AD$5:$AD$59</formula1>
    </dataValidation>
    <dataValidation type="list" allowBlank="1" showInputMessage="1" showErrorMessage="1" sqref="A6" xr:uid="{386A2C03-6460-45E5-8CC1-7AA1DAF8BB58}">
      <formula1>$X$2:$X$4</formula1>
    </dataValidation>
  </dataValidations>
  <pageMargins left="0.7" right="0.7" top="0.75" bottom="0.83333333333333337" header="0" footer="0"/>
  <pageSetup paperSize="9" scale="65" fitToHeight="0" orientation="portrait" horizontalDpi="300" verticalDpi="0" r:id="rId1"/>
  <headerFooter>
    <oddFooter>&amp;L 
Vantaan kaupunki
Kielotie 20 C, 4. krs.
01300, Vantaa&amp;R&amp;P/&amp;N</oddFooter>
  </headerFooter>
  <rowBreaks count="2" manualBreakCount="2">
    <brk id="83"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613F3-4DF8-4C8F-ABBE-8CF52B4F8D18}">
  <sheetPr codeName="Taul2">
    <tabColor rgb="FF92D050"/>
  </sheetPr>
  <dimension ref="A1:AF82"/>
  <sheetViews>
    <sheetView showGridLines="0" tabSelected="1" zoomScaleNormal="100" workbookViewId="0">
      <selection activeCell="D16" sqref="D16"/>
    </sheetView>
  </sheetViews>
  <sheetFormatPr defaultRowHeight="15" x14ac:dyDescent="0.25"/>
  <cols>
    <col min="1" max="1" width="47.28515625" customWidth="1"/>
    <col min="2" max="17" width="10.85546875" customWidth="1"/>
    <col min="22" max="28" width="9.140625" hidden="1" customWidth="1"/>
  </cols>
  <sheetData>
    <row r="1" spans="1:28" ht="15.75" thickBot="1" x14ac:dyDescent="0.3">
      <c r="A1" s="6" t="s">
        <v>0</v>
      </c>
      <c r="B1" s="6"/>
      <c r="V1" s="3" t="s">
        <v>1</v>
      </c>
      <c r="W1" s="3" t="s">
        <v>1</v>
      </c>
      <c r="X1" s="5" t="s">
        <v>1</v>
      </c>
      <c r="Y1" s="5" t="s">
        <v>1</v>
      </c>
      <c r="Z1" s="5" t="s">
        <v>1</v>
      </c>
      <c r="AA1" s="5" t="s">
        <v>1</v>
      </c>
      <c r="AB1" s="5" t="s">
        <v>1</v>
      </c>
    </row>
    <row r="2" spans="1:28" x14ac:dyDescent="0.25">
      <c r="A2" s="93">
        <v>44197</v>
      </c>
      <c r="B2" s="6"/>
      <c r="V2" t="s">
        <v>404</v>
      </c>
      <c r="W2" s="60" t="s">
        <v>3</v>
      </c>
      <c r="X2" s="61" t="s">
        <v>18</v>
      </c>
      <c r="Y2" s="7" t="s">
        <v>3</v>
      </c>
    </row>
    <row r="3" spans="1:28" x14ac:dyDescent="0.25">
      <c r="A3" s="93">
        <v>44561</v>
      </c>
      <c r="B3" s="6"/>
      <c r="V3" t="s">
        <v>405</v>
      </c>
      <c r="W3" s="62" t="s">
        <v>406</v>
      </c>
      <c r="X3" s="63" t="s">
        <v>407</v>
      </c>
      <c r="Y3" s="7" t="s">
        <v>9</v>
      </c>
    </row>
    <row r="4" spans="1:28" x14ac:dyDescent="0.25">
      <c r="A4" s="6"/>
      <c r="D4" s="64"/>
      <c r="V4" t="s">
        <v>408</v>
      </c>
      <c r="W4" s="62" t="s">
        <v>409</v>
      </c>
      <c r="X4" s="63" t="s">
        <v>410</v>
      </c>
      <c r="Y4" s="6"/>
    </row>
    <row r="5" spans="1:28" ht="15.75" thickBot="1" x14ac:dyDescent="0.3">
      <c r="A5" s="142" t="str">
        <f>IF(D22=D36,"","Tarkasta HTV yhteensä. Kysymyksissä 1. ja 2. on oltava sama summa")</f>
        <v/>
      </c>
      <c r="D5" s="64"/>
      <c r="G5" s="65" t="s">
        <v>411</v>
      </c>
      <c r="W5" s="66" t="s">
        <v>412</v>
      </c>
      <c r="X5" s="67" t="s">
        <v>413</v>
      </c>
      <c r="Y5" s="6"/>
    </row>
    <row r="6" spans="1:28" x14ac:dyDescent="0.25">
      <c r="A6" s="142" t="str">
        <f>IF(E22=E36,"","Tarkasta HTV, naisia yhteensä. Kysymyksissä 1. ja 2. on oltava sama summa")</f>
        <v/>
      </c>
      <c r="D6" s="64"/>
      <c r="G6" s="170" t="s">
        <v>408</v>
      </c>
      <c r="H6" s="171"/>
      <c r="I6" s="171"/>
      <c r="J6" s="171"/>
      <c r="W6" s="6"/>
      <c r="X6" s="4"/>
      <c r="Y6" s="4"/>
    </row>
    <row r="7" spans="1:28" x14ac:dyDescent="0.25">
      <c r="A7" s="142" t="str">
        <f>IF(F22+F36=F50+B66,"","Tarkasta (HLÖ) henkilömäärä yhteensä. Kysymyksissä 1- 4 on oltava sama summa")</f>
        <v/>
      </c>
      <c r="D7" s="64"/>
      <c r="G7" s="65" t="s">
        <v>497</v>
      </c>
      <c r="W7" s="15"/>
      <c r="X7" s="68" t="s">
        <v>414</v>
      </c>
      <c r="Y7" s="69" t="s">
        <v>415</v>
      </c>
    </row>
    <row r="8" spans="1:28" x14ac:dyDescent="0.25">
      <c r="B8" s="121"/>
      <c r="C8" s="121"/>
      <c r="D8" s="121"/>
      <c r="E8" s="121"/>
      <c r="G8" s="172"/>
      <c r="H8" s="173"/>
      <c r="I8" s="173"/>
      <c r="J8" s="173"/>
      <c r="W8" s="15"/>
      <c r="X8" s="70" t="s">
        <v>29</v>
      </c>
      <c r="Y8" s="70" t="s">
        <v>416</v>
      </c>
    </row>
    <row r="9" spans="1:28" ht="23.25" customHeight="1" x14ac:dyDescent="0.25">
      <c r="B9" s="184" t="s">
        <v>417</v>
      </c>
      <c r="C9" s="184"/>
      <c r="D9" s="184" t="s">
        <v>418</v>
      </c>
      <c r="E9" s="184"/>
      <c r="W9" s="15"/>
      <c r="X9" s="22" t="s">
        <v>33</v>
      </c>
      <c r="Y9" s="15"/>
    </row>
    <row r="10" spans="1:28" ht="25.5" x14ac:dyDescent="0.25">
      <c r="B10" s="120" t="s">
        <v>147</v>
      </c>
      <c r="C10" s="120" t="s">
        <v>55</v>
      </c>
      <c r="D10" s="120" t="s">
        <v>147</v>
      </c>
      <c r="E10" s="120" t="s">
        <v>55</v>
      </c>
      <c r="J10" s="19"/>
      <c r="K10" s="19"/>
      <c r="L10" s="19"/>
      <c r="M10" s="19"/>
      <c r="N10" s="19"/>
      <c r="O10" s="19"/>
      <c r="X10" s="23" t="s">
        <v>524</v>
      </c>
    </row>
    <row r="11" spans="1:28" x14ac:dyDescent="0.25">
      <c r="B11" s="122">
        <f>D22</f>
        <v>0</v>
      </c>
      <c r="C11" s="122">
        <f>E22</f>
        <v>0</v>
      </c>
      <c r="D11" s="122">
        <f>F22</f>
        <v>0</v>
      </c>
      <c r="E11" s="122">
        <f>G22</f>
        <v>0</v>
      </c>
      <c r="G11" s="107"/>
      <c r="J11" s="19"/>
      <c r="K11" s="19"/>
      <c r="L11" s="19"/>
      <c r="M11" s="19"/>
      <c r="N11" s="19"/>
      <c r="O11" s="19"/>
      <c r="X11" s="24" t="s">
        <v>40</v>
      </c>
    </row>
    <row r="12" spans="1:28" x14ac:dyDescent="0.25">
      <c r="G12" s="107"/>
      <c r="J12" s="19"/>
      <c r="K12" s="19"/>
      <c r="L12" s="19"/>
      <c r="M12" s="19"/>
      <c r="N12" s="19"/>
      <c r="O12" s="19"/>
    </row>
    <row r="13" spans="1:28" s="74" customFormat="1" x14ac:dyDescent="0.25">
      <c r="A13" s="73" t="str">
        <f>"1. "&amp;W13&amp;X10</f>
        <v>1. Henkilöstön määrä - 01.01.2021-31.12.2021</v>
      </c>
      <c r="B13" s="73"/>
      <c r="C13" s="73"/>
      <c r="D13" s="19"/>
      <c r="E13" s="19"/>
      <c r="J13" s="75"/>
      <c r="L13" s="75"/>
      <c r="M13" s="75"/>
      <c r="N13" s="75"/>
      <c r="O13" s="75"/>
      <c r="W13" s="23" t="s">
        <v>419</v>
      </c>
      <c r="X13" s="76" t="s">
        <v>420</v>
      </c>
      <c r="Y13"/>
      <c r="Z13"/>
    </row>
    <row r="14" spans="1:28" ht="60" customHeight="1" x14ac:dyDescent="0.25">
      <c r="A14" s="176" t="s">
        <v>421</v>
      </c>
      <c r="B14" s="177"/>
      <c r="C14" s="178"/>
      <c r="D14" s="186" t="s">
        <v>417</v>
      </c>
      <c r="E14" s="186"/>
      <c r="F14" s="182" t="s">
        <v>418</v>
      </c>
      <c r="G14" s="183"/>
      <c r="L14" s="19"/>
      <c r="M14" s="19"/>
      <c r="N14" s="19"/>
      <c r="O14" s="19"/>
      <c r="W14" s="79" t="s">
        <v>423</v>
      </c>
      <c r="X14" s="80" t="s">
        <v>424</v>
      </c>
    </row>
    <row r="15" spans="1:28" ht="25.5" x14ac:dyDescent="0.25">
      <c r="A15" s="179"/>
      <c r="B15" s="180"/>
      <c r="C15" s="181"/>
      <c r="D15" s="114" t="s">
        <v>147</v>
      </c>
      <c r="E15" s="114" t="s">
        <v>55</v>
      </c>
      <c r="F15" s="114" t="s">
        <v>147</v>
      </c>
      <c r="G15" s="114" t="s">
        <v>55</v>
      </c>
      <c r="L15" s="19"/>
      <c r="M15" s="19"/>
      <c r="N15" s="19"/>
      <c r="O15" s="19"/>
      <c r="W15" s="79" t="s">
        <v>426</v>
      </c>
      <c r="X15" s="80" t="s">
        <v>427</v>
      </c>
    </row>
    <row r="16" spans="1:28" x14ac:dyDescent="0.25">
      <c r="A16" s="165" t="s">
        <v>428</v>
      </c>
      <c r="B16" s="165"/>
      <c r="C16" s="165"/>
      <c r="D16" s="128"/>
      <c r="E16" s="128"/>
      <c r="F16" s="115"/>
      <c r="G16" s="115"/>
      <c r="L16" s="19"/>
      <c r="M16" s="19"/>
      <c r="N16" s="19"/>
      <c r="O16" s="19"/>
      <c r="W16" s="79" t="s">
        <v>430</v>
      </c>
      <c r="X16" s="80" t="s">
        <v>431</v>
      </c>
    </row>
    <row r="17" spans="1:32" x14ac:dyDescent="0.25">
      <c r="A17" s="165" t="s">
        <v>506</v>
      </c>
      <c r="B17" s="165"/>
      <c r="C17" s="165"/>
      <c r="D17" s="128"/>
      <c r="E17" s="128"/>
      <c r="F17" s="115"/>
      <c r="G17" s="115"/>
      <c r="L17" s="19"/>
      <c r="M17" s="19"/>
      <c r="N17" s="19"/>
      <c r="O17" s="19"/>
      <c r="W17" s="79" t="s">
        <v>433</v>
      </c>
      <c r="X17" s="80" t="s">
        <v>434</v>
      </c>
    </row>
    <row r="18" spans="1:32" s="108" customFormat="1" x14ac:dyDescent="0.25">
      <c r="A18" s="165" t="s">
        <v>507</v>
      </c>
      <c r="B18" s="165"/>
      <c r="C18" s="165"/>
      <c r="D18" s="129"/>
      <c r="E18" s="129"/>
      <c r="F18" s="130"/>
      <c r="G18" s="130"/>
      <c r="L18" s="109"/>
      <c r="M18" s="109"/>
      <c r="N18" s="109"/>
      <c r="O18" s="109"/>
      <c r="W18" s="110" t="s">
        <v>436</v>
      </c>
      <c r="X18" s="87" t="s">
        <v>437</v>
      </c>
    </row>
    <row r="19" spans="1:32" x14ac:dyDescent="0.25">
      <c r="A19" s="165" t="s">
        <v>438</v>
      </c>
      <c r="B19" s="165"/>
      <c r="C19" s="165"/>
      <c r="D19" s="128"/>
      <c r="E19" s="128"/>
      <c r="F19" s="115"/>
      <c r="G19" s="115"/>
      <c r="L19" s="19"/>
      <c r="M19" s="19"/>
      <c r="N19" s="19"/>
      <c r="O19" s="19"/>
      <c r="W19" s="79" t="s">
        <v>440</v>
      </c>
      <c r="X19" s="80" t="s">
        <v>441</v>
      </c>
    </row>
    <row r="20" spans="1:32" x14ac:dyDescent="0.25">
      <c r="A20" s="165" t="s">
        <v>248</v>
      </c>
      <c r="B20" s="165"/>
      <c r="C20" s="165"/>
      <c r="D20" s="128"/>
      <c r="E20" s="128"/>
      <c r="F20" s="115"/>
      <c r="G20" s="115"/>
      <c r="L20" s="19"/>
      <c r="M20" s="19"/>
      <c r="N20" s="19"/>
      <c r="O20" s="19"/>
      <c r="X20" s="80" t="s">
        <v>442</v>
      </c>
    </row>
    <row r="21" spans="1:32" x14ac:dyDescent="0.25">
      <c r="A21" s="165" t="s">
        <v>187</v>
      </c>
      <c r="B21" s="165"/>
      <c r="C21" s="165"/>
      <c r="D21" s="128"/>
      <c r="E21" s="128"/>
      <c r="F21" s="115"/>
      <c r="G21" s="115"/>
      <c r="K21" s="19"/>
      <c r="L21" s="19"/>
      <c r="M21" s="19"/>
      <c r="N21" s="19"/>
      <c r="O21" s="19"/>
      <c r="X21" s="80" t="s">
        <v>443</v>
      </c>
    </row>
    <row r="22" spans="1:32" x14ac:dyDescent="0.25">
      <c r="A22" s="168" t="s">
        <v>348</v>
      </c>
      <c r="B22" s="169"/>
      <c r="C22" s="169"/>
      <c r="D22" s="127">
        <f t="shared" ref="D22:E22" si="0">SUM(D16:D21)</f>
        <v>0</v>
      </c>
      <c r="E22" s="127">
        <f t="shared" si="0"/>
        <v>0</v>
      </c>
      <c r="F22" s="127">
        <f>SUM(F16:F21)</f>
        <v>0</v>
      </c>
      <c r="G22" s="127">
        <f>SUM(G16:G21)</f>
        <v>0</v>
      </c>
      <c r="J22" s="83"/>
      <c r="K22" s="19"/>
      <c r="L22" s="19"/>
      <c r="M22" s="19"/>
      <c r="N22" s="19"/>
      <c r="O22" s="19"/>
    </row>
    <row r="23" spans="1:32" x14ac:dyDescent="0.25">
      <c r="A23" s="19"/>
      <c r="B23" s="19"/>
      <c r="C23" s="19"/>
      <c r="D23" s="19"/>
      <c r="E23" s="19"/>
      <c r="G23" s="19"/>
      <c r="H23" s="19"/>
      <c r="I23" s="19"/>
      <c r="J23" s="19"/>
      <c r="K23" s="19"/>
      <c r="L23" s="19"/>
      <c r="M23" s="19"/>
      <c r="N23" s="19"/>
      <c r="O23" s="19"/>
    </row>
    <row r="24" spans="1:32" ht="15" customHeight="1" x14ac:dyDescent="0.25">
      <c r="A24" s="84" t="str">
        <f>"2. "&amp;W26&amp;X10&amp;" (pääasiallinen tehtävä)"</f>
        <v>2. Millaisissa tehtävissä henkilöstö toimi? - 01.01.2021-31.12.2021 (pääasiallinen tehtävä)</v>
      </c>
      <c r="B24" s="73"/>
      <c r="C24" s="73"/>
      <c r="D24" s="19"/>
      <c r="E24" s="19"/>
    </row>
    <row r="25" spans="1:32" ht="64.5" customHeight="1" x14ac:dyDescent="0.25">
      <c r="A25" s="187" t="s">
        <v>445</v>
      </c>
      <c r="B25" s="185" t="s">
        <v>508</v>
      </c>
      <c r="C25" s="185"/>
      <c r="D25" s="186" t="s">
        <v>417</v>
      </c>
      <c r="E25" s="186"/>
      <c r="F25" s="186" t="s">
        <v>418</v>
      </c>
      <c r="G25" s="186"/>
    </row>
    <row r="26" spans="1:32" s="74" customFormat="1" ht="25.5" x14ac:dyDescent="0.25">
      <c r="A26" s="188"/>
      <c r="B26" s="123" t="s">
        <v>147</v>
      </c>
      <c r="C26" s="123" t="s">
        <v>55</v>
      </c>
      <c r="D26" s="71" t="s">
        <v>147</v>
      </c>
      <c r="E26" s="71" t="s">
        <v>55</v>
      </c>
      <c r="F26" s="71" t="s">
        <v>147</v>
      </c>
      <c r="G26" s="71" t="s">
        <v>55</v>
      </c>
      <c r="W26" s="23" t="s">
        <v>450</v>
      </c>
      <c r="X26" s="23" t="s">
        <v>451</v>
      </c>
      <c r="Y26"/>
      <c r="Z26"/>
      <c r="AA26"/>
      <c r="AB26"/>
      <c r="AC26"/>
      <c r="AD26"/>
      <c r="AE26"/>
      <c r="AF26"/>
    </row>
    <row r="27" spans="1:32" x14ac:dyDescent="0.25">
      <c r="A27" s="77" t="s">
        <v>500</v>
      </c>
      <c r="B27" s="124"/>
      <c r="C27" s="124"/>
      <c r="D27" s="81"/>
      <c r="E27" s="81"/>
      <c r="F27" s="78"/>
      <c r="G27" s="78"/>
      <c r="W27" s="68" t="s">
        <v>452</v>
      </c>
    </row>
    <row r="28" spans="1:32" x14ac:dyDescent="0.25">
      <c r="A28" s="77" t="s">
        <v>453</v>
      </c>
      <c r="B28" s="124"/>
      <c r="C28" s="124"/>
      <c r="D28" s="81"/>
      <c r="E28" s="81"/>
      <c r="F28" s="78"/>
      <c r="G28" s="78"/>
      <c r="W28" s="68" t="s">
        <v>455</v>
      </c>
    </row>
    <row r="29" spans="1:32" x14ac:dyDescent="0.25">
      <c r="A29" s="77" t="s">
        <v>501</v>
      </c>
      <c r="B29" s="124"/>
      <c r="C29" s="124"/>
      <c r="D29" s="81"/>
      <c r="E29" s="81"/>
      <c r="F29" s="78"/>
      <c r="G29" s="78"/>
      <c r="W29" s="68"/>
    </row>
    <row r="30" spans="1:32" x14ac:dyDescent="0.25">
      <c r="A30" s="77" t="s">
        <v>456</v>
      </c>
      <c r="B30" s="124"/>
      <c r="C30" s="124"/>
      <c r="D30" s="81"/>
      <c r="E30" s="81"/>
      <c r="F30" s="78"/>
      <c r="G30" s="78"/>
      <c r="W30" s="68" t="s">
        <v>457</v>
      </c>
    </row>
    <row r="31" spans="1:32" x14ac:dyDescent="0.25">
      <c r="A31" s="77" t="s">
        <v>458</v>
      </c>
      <c r="B31" s="124"/>
      <c r="C31" s="124"/>
      <c r="D31" s="81"/>
      <c r="E31" s="81"/>
      <c r="F31" s="78"/>
      <c r="G31" s="78"/>
      <c r="W31" s="68" t="s">
        <v>460</v>
      </c>
    </row>
    <row r="32" spans="1:32" x14ac:dyDescent="0.25">
      <c r="A32" s="77" t="s">
        <v>461</v>
      </c>
      <c r="B32" s="124"/>
      <c r="C32" s="124"/>
      <c r="D32" s="81"/>
      <c r="E32" s="81"/>
      <c r="F32" s="78"/>
      <c r="G32" s="78"/>
      <c r="W32" s="68" t="s">
        <v>463</v>
      </c>
    </row>
    <row r="33" spans="1:26" x14ac:dyDescent="0.25">
      <c r="A33" s="77" t="s">
        <v>464</v>
      </c>
      <c r="B33" s="124"/>
      <c r="C33" s="124"/>
      <c r="D33" s="81"/>
      <c r="E33" s="81"/>
      <c r="F33" s="78"/>
      <c r="G33" s="78"/>
      <c r="W33" s="68" t="s">
        <v>466</v>
      </c>
    </row>
    <row r="34" spans="1:26" x14ac:dyDescent="0.25">
      <c r="A34" s="77" t="s">
        <v>467</v>
      </c>
      <c r="B34" s="124"/>
      <c r="C34" s="124"/>
      <c r="D34" s="81"/>
      <c r="E34" s="81"/>
      <c r="F34" s="78"/>
      <c r="G34" s="78"/>
      <c r="W34" s="68" t="s">
        <v>468</v>
      </c>
    </row>
    <row r="35" spans="1:26" x14ac:dyDescent="0.25">
      <c r="A35" s="77" t="s">
        <v>187</v>
      </c>
      <c r="B35" s="124"/>
      <c r="C35" s="124"/>
      <c r="D35" s="81"/>
      <c r="E35" s="81"/>
      <c r="F35" s="78"/>
      <c r="G35" s="78"/>
      <c r="W35" s="68" t="s">
        <v>469</v>
      </c>
    </row>
    <row r="36" spans="1:26" x14ac:dyDescent="0.25">
      <c r="A36" s="82" t="s">
        <v>348</v>
      </c>
      <c r="B36" s="125">
        <f t="shared" ref="B36:G36" si="1">SUM(B27:B35)</f>
        <v>0</v>
      </c>
      <c r="C36" s="125">
        <f t="shared" si="1"/>
        <v>0</v>
      </c>
      <c r="D36" s="126">
        <f t="shared" si="1"/>
        <v>0</v>
      </c>
      <c r="E36" s="126">
        <f t="shared" si="1"/>
        <v>0</v>
      </c>
      <c r="F36" s="126">
        <f t="shared" si="1"/>
        <v>0</v>
      </c>
      <c r="G36" s="126">
        <f t="shared" si="1"/>
        <v>0</v>
      </c>
    </row>
    <row r="37" spans="1:26" x14ac:dyDescent="0.25">
      <c r="A37" s="111" t="s">
        <v>504</v>
      </c>
      <c r="B37" s="85"/>
      <c r="C37" s="85"/>
      <c r="D37" s="19"/>
      <c r="E37" s="19"/>
    </row>
    <row r="38" spans="1:26" x14ac:dyDescent="0.25">
      <c r="A38" s="18"/>
      <c r="B38" s="85"/>
      <c r="C38" s="85"/>
      <c r="D38" s="19"/>
      <c r="E38" s="19"/>
      <c r="G38" s="19"/>
      <c r="H38" s="19"/>
      <c r="I38" s="19"/>
      <c r="J38" s="19"/>
      <c r="K38" s="19"/>
      <c r="L38" s="19"/>
      <c r="M38" s="19"/>
      <c r="N38" s="19"/>
      <c r="O38" s="19"/>
    </row>
    <row r="39" spans="1:26" x14ac:dyDescent="0.25">
      <c r="A39" s="72" t="str">
        <f>"3. "&amp;X13&amp;X10</f>
        <v>3. Henkilöstön koulutustausta ja sukupuoli - 01.01.2021-31.12.2021</v>
      </c>
      <c r="B39" s="72"/>
      <c r="C39" s="72"/>
      <c r="D39" s="19"/>
      <c r="E39" s="19"/>
      <c r="F39" s="19"/>
      <c r="L39" s="19"/>
    </row>
    <row r="40" spans="1:26" ht="15" customHeight="1" x14ac:dyDescent="0.25">
      <c r="A40" s="174" t="s">
        <v>289</v>
      </c>
      <c r="B40" s="174"/>
      <c r="C40" s="174"/>
      <c r="D40" s="174"/>
      <c r="E40" s="174"/>
      <c r="F40" s="175" t="s">
        <v>418</v>
      </c>
      <c r="G40" s="175"/>
    </row>
    <row r="41" spans="1:26" s="74" customFormat="1" ht="25.5" customHeight="1" x14ac:dyDescent="0.25">
      <c r="A41" s="174"/>
      <c r="B41" s="174"/>
      <c r="C41" s="174"/>
      <c r="D41" s="174"/>
      <c r="E41" s="174"/>
      <c r="F41" s="113" t="s">
        <v>147</v>
      </c>
      <c r="G41" s="114" t="s">
        <v>55</v>
      </c>
      <c r="H41"/>
      <c r="I41"/>
      <c r="J41"/>
      <c r="K41"/>
      <c r="W41" s="23" t="s">
        <v>470</v>
      </c>
      <c r="X41" s="23" t="s">
        <v>471</v>
      </c>
      <c r="Y41" s="73"/>
      <c r="Z41" s="73"/>
    </row>
    <row r="42" spans="1:26" x14ac:dyDescent="0.25">
      <c r="A42" s="165" t="s">
        <v>422</v>
      </c>
      <c r="B42" s="165"/>
      <c r="C42" s="165"/>
      <c r="D42" s="165"/>
      <c r="E42" s="165"/>
      <c r="F42" s="115"/>
      <c r="G42" s="115"/>
      <c r="X42" s="80" t="s">
        <v>472</v>
      </c>
    </row>
    <row r="43" spans="1:26" x14ac:dyDescent="0.25">
      <c r="A43" s="165" t="s">
        <v>425</v>
      </c>
      <c r="B43" s="165"/>
      <c r="C43" s="165"/>
      <c r="D43" s="165"/>
      <c r="E43" s="165"/>
      <c r="F43" s="115"/>
      <c r="G43" s="115"/>
      <c r="X43" s="87" t="s">
        <v>473</v>
      </c>
    </row>
    <row r="44" spans="1:26" x14ac:dyDescent="0.25">
      <c r="A44" s="165" t="s">
        <v>429</v>
      </c>
      <c r="B44" s="165"/>
      <c r="C44" s="165"/>
      <c r="D44" s="165"/>
      <c r="E44" s="165"/>
      <c r="F44" s="115"/>
      <c r="G44" s="115"/>
      <c r="X44" s="80" t="s">
        <v>474</v>
      </c>
    </row>
    <row r="45" spans="1:26" x14ac:dyDescent="0.25">
      <c r="A45" s="165" t="s">
        <v>432</v>
      </c>
      <c r="B45" s="165"/>
      <c r="C45" s="165"/>
      <c r="D45" s="165"/>
      <c r="E45" s="165"/>
      <c r="F45" s="115"/>
      <c r="G45" s="115"/>
      <c r="X45" s="80" t="s">
        <v>475</v>
      </c>
    </row>
    <row r="46" spans="1:26" x14ac:dyDescent="0.25">
      <c r="A46" s="165" t="s">
        <v>435</v>
      </c>
      <c r="B46" s="165"/>
      <c r="C46" s="165"/>
      <c r="D46" s="165"/>
      <c r="E46" s="165"/>
      <c r="F46" s="115"/>
      <c r="G46" s="115"/>
      <c r="X46" s="80" t="s">
        <v>476</v>
      </c>
    </row>
    <row r="47" spans="1:26" x14ac:dyDescent="0.25">
      <c r="A47" s="165" t="s">
        <v>439</v>
      </c>
      <c r="B47" s="165"/>
      <c r="C47" s="165"/>
      <c r="D47" s="165"/>
      <c r="E47" s="165"/>
      <c r="F47" s="115"/>
      <c r="G47" s="115"/>
      <c r="X47" s="80" t="s">
        <v>477</v>
      </c>
    </row>
    <row r="48" spans="1:26" x14ac:dyDescent="0.25">
      <c r="A48" s="165" t="s">
        <v>248</v>
      </c>
      <c r="B48" s="165"/>
      <c r="C48" s="165"/>
      <c r="D48" s="165"/>
      <c r="E48" s="165"/>
      <c r="F48" s="115"/>
      <c r="G48" s="115"/>
      <c r="X48" s="80" t="s">
        <v>478</v>
      </c>
    </row>
    <row r="49" spans="1:27" x14ac:dyDescent="0.25">
      <c r="A49" s="165" t="s">
        <v>187</v>
      </c>
      <c r="B49" s="165"/>
      <c r="C49" s="165"/>
      <c r="D49" s="165"/>
      <c r="E49" s="165"/>
      <c r="F49" s="115"/>
      <c r="G49" s="115"/>
      <c r="X49" s="80" t="s">
        <v>479</v>
      </c>
    </row>
    <row r="50" spans="1:27" x14ac:dyDescent="0.25">
      <c r="A50" s="166" t="s">
        <v>444</v>
      </c>
      <c r="B50" s="166"/>
      <c r="C50" s="166"/>
      <c r="D50" s="166"/>
      <c r="E50" s="166"/>
      <c r="F50" s="116">
        <f>SUM(F42:F49)</f>
        <v>0</v>
      </c>
      <c r="G50" s="116">
        <f>SUM(G42:G49)</f>
        <v>0</v>
      </c>
      <c r="X50" s="80" t="s">
        <v>480</v>
      </c>
    </row>
    <row r="51" spans="1:27" x14ac:dyDescent="0.25">
      <c r="X51" s="80" t="s">
        <v>481</v>
      </c>
    </row>
    <row r="52" spans="1:27" x14ac:dyDescent="0.25">
      <c r="X52" s="80" t="s">
        <v>482</v>
      </c>
    </row>
    <row r="54" spans="1:27" x14ac:dyDescent="0.25">
      <c r="A54" s="84" t="str">
        <f>"4. "&amp;X26&amp;X10 &amp;" (pääasiallinen tehtävä)"</f>
        <v>4. Henkilöstön koulutustausta ja tehtävä - 01.01.2021-31.12.2021 (pääasiallinen tehtävä)</v>
      </c>
      <c r="B54" s="73"/>
      <c r="C54" s="73"/>
      <c r="D54" s="73"/>
      <c r="E54" s="73"/>
      <c r="F54" s="73"/>
      <c r="G54" s="73"/>
      <c r="H54" s="73"/>
      <c r="I54" s="73"/>
    </row>
    <row r="55" spans="1:27" ht="18.75" customHeight="1" x14ac:dyDescent="0.25">
      <c r="A55" s="174" t="s">
        <v>446</v>
      </c>
      <c r="B55" s="167" t="s">
        <v>418</v>
      </c>
      <c r="C55" s="167"/>
      <c r="D55" s="167"/>
      <c r="E55" s="167"/>
      <c r="F55" s="167"/>
      <c r="G55" s="167"/>
      <c r="H55" s="167"/>
      <c r="I55" s="167"/>
      <c r="J55" s="167"/>
      <c r="W55" s="73" t="s">
        <v>525</v>
      </c>
      <c r="X55" s="73"/>
      <c r="Y55" s="73"/>
    </row>
    <row r="56" spans="1:27" ht="37.5" customHeight="1" x14ac:dyDescent="0.25">
      <c r="A56" s="174" t="s">
        <v>446</v>
      </c>
      <c r="B56" s="118" t="s">
        <v>348</v>
      </c>
      <c r="C56" s="118" t="s">
        <v>422</v>
      </c>
      <c r="D56" s="118" t="s">
        <v>447</v>
      </c>
      <c r="E56" s="118" t="s">
        <v>448</v>
      </c>
      <c r="F56" s="118" t="s">
        <v>432</v>
      </c>
      <c r="G56" s="118" t="s">
        <v>435</v>
      </c>
      <c r="H56" s="118" t="s">
        <v>439</v>
      </c>
      <c r="I56" s="118" t="s">
        <v>449</v>
      </c>
      <c r="J56" s="118" t="s">
        <v>187</v>
      </c>
      <c r="W56" s="88" t="s">
        <v>483</v>
      </c>
      <c r="X56" s="88" t="s">
        <v>147</v>
      </c>
      <c r="Y56" s="88" t="s">
        <v>484</v>
      </c>
      <c r="Z56" s="88" t="s">
        <v>55</v>
      </c>
      <c r="AA56" s="88" t="s">
        <v>484</v>
      </c>
    </row>
    <row r="57" spans="1:27" x14ac:dyDescent="0.25">
      <c r="A57" s="119" t="s">
        <v>502</v>
      </c>
      <c r="B57" s="119">
        <f>SUM(C57:J57)</f>
        <v>0</v>
      </c>
      <c r="C57" s="115"/>
      <c r="D57" s="115"/>
      <c r="E57" s="115"/>
      <c r="F57" s="115"/>
      <c r="G57" s="115"/>
      <c r="H57" s="115"/>
      <c r="I57" s="115"/>
      <c r="J57" s="115"/>
      <c r="W57" s="77" t="s">
        <v>157</v>
      </c>
      <c r="X57" s="77">
        <v>0</v>
      </c>
      <c r="Y57" s="89">
        <v>0</v>
      </c>
      <c r="Z57" s="77">
        <v>0</v>
      </c>
      <c r="AA57" s="90">
        <v>0</v>
      </c>
    </row>
    <row r="58" spans="1:27" x14ac:dyDescent="0.25">
      <c r="A58" s="119" t="s">
        <v>454</v>
      </c>
      <c r="B58" s="119">
        <f t="shared" ref="B58" si="2">SUM(C58:J58)</f>
        <v>0</v>
      </c>
      <c r="C58" s="115"/>
      <c r="D58" s="115"/>
      <c r="E58" s="115"/>
      <c r="F58" s="115"/>
      <c r="G58" s="115"/>
      <c r="H58" s="115"/>
      <c r="I58" s="115"/>
      <c r="J58" s="115"/>
      <c r="W58" s="77" t="s">
        <v>159</v>
      </c>
      <c r="X58" s="77">
        <v>0</v>
      </c>
      <c r="Y58" s="89">
        <v>0</v>
      </c>
      <c r="Z58" s="77">
        <v>0</v>
      </c>
      <c r="AA58" s="90">
        <v>0</v>
      </c>
    </row>
    <row r="59" spans="1:27" x14ac:dyDescent="0.25">
      <c r="A59" s="119" t="s">
        <v>503</v>
      </c>
      <c r="B59" s="119">
        <f>SUM(C59:J59)</f>
        <v>0</v>
      </c>
      <c r="C59" s="115"/>
      <c r="D59" s="115"/>
      <c r="E59" s="115"/>
      <c r="F59" s="115"/>
      <c r="G59" s="115"/>
      <c r="H59" s="115"/>
      <c r="I59" s="115"/>
      <c r="J59" s="115"/>
      <c r="W59" s="77" t="s">
        <v>161</v>
      </c>
      <c r="X59" s="77">
        <v>0</v>
      </c>
      <c r="Y59" s="89">
        <v>0</v>
      </c>
      <c r="Z59" s="77">
        <v>0</v>
      </c>
      <c r="AA59" s="90">
        <v>0</v>
      </c>
    </row>
    <row r="60" spans="1:27" x14ac:dyDescent="0.25">
      <c r="A60" s="119" t="s">
        <v>204</v>
      </c>
      <c r="B60" s="119">
        <f t="shared" ref="B60:B66" si="3">SUM(C60:J60)</f>
        <v>0</v>
      </c>
      <c r="C60" s="115"/>
      <c r="D60" s="115"/>
      <c r="E60" s="115"/>
      <c r="F60" s="115"/>
      <c r="G60" s="115"/>
      <c r="H60" s="115"/>
      <c r="I60" s="115"/>
      <c r="J60" s="115"/>
      <c r="W60" s="77" t="s">
        <v>169</v>
      </c>
      <c r="X60" s="77">
        <v>0</v>
      </c>
      <c r="Y60" s="89">
        <v>0</v>
      </c>
      <c r="Z60" s="77">
        <v>0</v>
      </c>
      <c r="AA60" s="90">
        <v>0</v>
      </c>
    </row>
    <row r="61" spans="1:27" x14ac:dyDescent="0.25">
      <c r="A61" s="119" t="s">
        <v>459</v>
      </c>
      <c r="B61" s="119">
        <f t="shared" si="3"/>
        <v>0</v>
      </c>
      <c r="C61" s="115"/>
      <c r="D61" s="115"/>
      <c r="E61" s="115"/>
      <c r="F61" s="115"/>
      <c r="G61" s="115"/>
      <c r="H61" s="115"/>
      <c r="I61" s="115"/>
      <c r="J61" s="115"/>
      <c r="W61" s="77" t="s">
        <v>175</v>
      </c>
      <c r="X61" s="77">
        <v>0</v>
      </c>
      <c r="Y61" s="89">
        <v>0</v>
      </c>
      <c r="Z61" s="77">
        <v>0</v>
      </c>
      <c r="AA61" s="90">
        <v>0</v>
      </c>
    </row>
    <row r="62" spans="1:27" x14ac:dyDescent="0.25">
      <c r="A62" s="119" t="s">
        <v>462</v>
      </c>
      <c r="B62" s="119">
        <f t="shared" si="3"/>
        <v>0</v>
      </c>
      <c r="C62" s="115"/>
      <c r="D62" s="115"/>
      <c r="E62" s="115"/>
      <c r="F62" s="115"/>
      <c r="G62" s="115"/>
      <c r="H62" s="115"/>
      <c r="I62" s="115"/>
      <c r="J62" s="115"/>
      <c r="W62" s="77" t="s">
        <v>173</v>
      </c>
      <c r="X62" s="77">
        <v>0</v>
      </c>
      <c r="Y62" s="89">
        <v>0</v>
      </c>
      <c r="Z62" s="77">
        <v>0</v>
      </c>
      <c r="AA62" s="90">
        <v>0</v>
      </c>
    </row>
    <row r="63" spans="1:27" x14ac:dyDescent="0.25">
      <c r="A63" s="119" t="s">
        <v>465</v>
      </c>
      <c r="B63" s="119">
        <f t="shared" si="3"/>
        <v>0</v>
      </c>
      <c r="C63" s="115"/>
      <c r="D63" s="115"/>
      <c r="E63" s="115"/>
      <c r="F63" s="115"/>
      <c r="G63" s="115"/>
      <c r="H63" s="115"/>
      <c r="I63" s="115"/>
      <c r="J63" s="115"/>
      <c r="W63" s="77" t="s">
        <v>167</v>
      </c>
      <c r="X63" s="77">
        <v>0</v>
      </c>
      <c r="Y63" s="89">
        <v>0</v>
      </c>
      <c r="Z63" s="77">
        <v>0</v>
      </c>
      <c r="AA63" s="90">
        <v>0</v>
      </c>
    </row>
    <row r="64" spans="1:27" x14ac:dyDescent="0.25">
      <c r="A64" s="119" t="s">
        <v>248</v>
      </c>
      <c r="B64" s="119">
        <f t="shared" si="3"/>
        <v>0</v>
      </c>
      <c r="C64" s="115"/>
      <c r="D64" s="115"/>
      <c r="E64" s="115"/>
      <c r="F64" s="115"/>
      <c r="G64" s="115"/>
      <c r="H64" s="115"/>
      <c r="I64" s="115"/>
      <c r="J64" s="115"/>
      <c r="W64" s="77" t="s">
        <v>181</v>
      </c>
      <c r="X64" s="77">
        <v>0</v>
      </c>
      <c r="Y64" s="89">
        <v>0</v>
      </c>
      <c r="Z64" s="77">
        <v>0</v>
      </c>
      <c r="AA64" s="90">
        <v>0</v>
      </c>
    </row>
    <row r="65" spans="1:27" x14ac:dyDescent="0.25">
      <c r="A65" s="119" t="s">
        <v>187</v>
      </c>
      <c r="B65" s="119">
        <f t="shared" si="3"/>
        <v>0</v>
      </c>
      <c r="C65" s="115"/>
      <c r="D65" s="115"/>
      <c r="E65" s="115"/>
      <c r="F65" s="115"/>
      <c r="G65" s="115"/>
      <c r="H65" s="115"/>
      <c r="I65" s="115"/>
      <c r="J65" s="115"/>
      <c r="W65" s="77" t="s">
        <v>177</v>
      </c>
      <c r="X65" s="77">
        <v>0</v>
      </c>
      <c r="Y65" s="89">
        <v>0</v>
      </c>
      <c r="Z65" s="77">
        <v>0</v>
      </c>
      <c r="AA65" s="90">
        <v>0</v>
      </c>
    </row>
    <row r="66" spans="1:27" x14ac:dyDescent="0.25">
      <c r="A66" s="112" t="s">
        <v>444</v>
      </c>
      <c r="B66" s="117">
        <f t="shared" si="3"/>
        <v>0</v>
      </c>
      <c r="C66" s="117">
        <f t="shared" ref="C66:J66" si="4">SUM(C57:C65)</f>
        <v>0</v>
      </c>
      <c r="D66" s="117">
        <f t="shared" si="4"/>
        <v>0</v>
      </c>
      <c r="E66" s="117">
        <f t="shared" si="4"/>
        <v>0</v>
      </c>
      <c r="F66" s="117">
        <f t="shared" si="4"/>
        <v>0</v>
      </c>
      <c r="G66" s="117">
        <f t="shared" si="4"/>
        <v>0</v>
      </c>
      <c r="H66" s="117">
        <f t="shared" si="4"/>
        <v>0</v>
      </c>
      <c r="I66" s="117">
        <f t="shared" si="4"/>
        <v>0</v>
      </c>
      <c r="J66" s="117">
        <f t="shared" si="4"/>
        <v>0</v>
      </c>
      <c r="W66" s="77" t="s">
        <v>248</v>
      </c>
      <c r="X66" s="77">
        <v>0</v>
      </c>
      <c r="Y66" s="89">
        <v>0</v>
      </c>
      <c r="Z66" s="77">
        <v>0</v>
      </c>
      <c r="AA66" s="90">
        <v>0</v>
      </c>
    </row>
    <row r="67" spans="1:27" x14ac:dyDescent="0.25">
      <c r="A67" s="111" t="s">
        <v>504</v>
      </c>
      <c r="B67" s="85"/>
      <c r="C67" s="86"/>
      <c r="D67" s="86"/>
      <c r="E67" s="86"/>
      <c r="F67" s="86"/>
      <c r="G67" s="86"/>
      <c r="H67" s="86"/>
      <c r="I67" s="86"/>
      <c r="W67" s="91"/>
      <c r="X67" s="91"/>
      <c r="Y67" s="91"/>
      <c r="Z67" s="91"/>
      <c r="AA67" s="91"/>
    </row>
    <row r="69" spans="1:27" ht="105" x14ac:dyDescent="0.25">
      <c r="W69" s="73" t="s">
        <v>526</v>
      </c>
      <c r="X69" s="73"/>
      <c r="Y69" s="73"/>
    </row>
    <row r="70" spans="1:27" ht="25.5" x14ac:dyDescent="0.25">
      <c r="W70" s="88" t="s">
        <v>485</v>
      </c>
      <c r="X70" s="88" t="s">
        <v>147</v>
      </c>
      <c r="Y70" s="88" t="s">
        <v>55</v>
      </c>
    </row>
    <row r="71" spans="1:27" ht="39" x14ac:dyDescent="0.25">
      <c r="W71" s="77" t="s">
        <v>486</v>
      </c>
      <c r="X71" s="77">
        <v>0</v>
      </c>
      <c r="Y71" s="77">
        <v>0</v>
      </c>
    </row>
    <row r="72" spans="1:27" ht="51.75" x14ac:dyDescent="0.25">
      <c r="W72" s="77" t="s">
        <v>487</v>
      </c>
      <c r="X72" s="77">
        <v>0</v>
      </c>
      <c r="Y72" s="77">
        <v>0</v>
      </c>
    </row>
    <row r="73" spans="1:27" ht="26.25" x14ac:dyDescent="0.25">
      <c r="W73" s="77" t="s">
        <v>488</v>
      </c>
      <c r="X73" s="77">
        <v>0</v>
      </c>
      <c r="Y73" s="77">
        <v>0</v>
      </c>
    </row>
    <row r="74" spans="1:27" ht="26.25" x14ac:dyDescent="0.25">
      <c r="W74" s="77" t="s">
        <v>489</v>
      </c>
      <c r="X74" s="77">
        <v>0</v>
      </c>
      <c r="Y74" s="77">
        <v>0</v>
      </c>
    </row>
    <row r="75" spans="1:27" ht="51.75" x14ac:dyDescent="0.25">
      <c r="W75" s="77" t="s">
        <v>490</v>
      </c>
      <c r="X75" s="77">
        <v>0</v>
      </c>
      <c r="Y75" s="77">
        <v>0</v>
      </c>
    </row>
    <row r="76" spans="1:27" ht="26.25" x14ac:dyDescent="0.25">
      <c r="W76" s="77" t="s">
        <v>491</v>
      </c>
      <c r="X76" s="77">
        <v>0</v>
      </c>
      <c r="Y76" s="77">
        <v>0</v>
      </c>
    </row>
    <row r="77" spans="1:27" ht="26.25" x14ac:dyDescent="0.25">
      <c r="W77" s="77" t="s">
        <v>492</v>
      </c>
      <c r="X77" s="77">
        <v>0</v>
      </c>
      <c r="Y77" s="77">
        <v>0</v>
      </c>
    </row>
    <row r="78" spans="1:27" ht="26.25" x14ac:dyDescent="0.25">
      <c r="W78" s="77" t="s">
        <v>493</v>
      </c>
      <c r="X78" s="77">
        <v>0</v>
      </c>
      <c r="Y78" s="77">
        <v>0</v>
      </c>
    </row>
    <row r="79" spans="1:27" ht="26.25" x14ac:dyDescent="0.25">
      <c r="W79" s="77" t="s">
        <v>494</v>
      </c>
      <c r="X79" s="77">
        <v>0</v>
      </c>
      <c r="Y79" s="77">
        <v>0</v>
      </c>
    </row>
    <row r="80" spans="1:27" x14ac:dyDescent="0.25">
      <c r="W80" s="77" t="s">
        <v>495</v>
      </c>
      <c r="X80" s="77">
        <v>0</v>
      </c>
      <c r="Y80" s="77">
        <v>0</v>
      </c>
    </row>
    <row r="81" spans="23:25" x14ac:dyDescent="0.25">
      <c r="W81" s="77" t="s">
        <v>384</v>
      </c>
      <c r="X81" s="77">
        <v>0</v>
      </c>
      <c r="Y81" s="77">
        <v>0</v>
      </c>
    </row>
    <row r="82" spans="23:25" x14ac:dyDescent="0.25">
      <c r="W82" s="92" t="s">
        <v>348</v>
      </c>
      <c r="X82" s="92">
        <v>0</v>
      </c>
      <c r="Y82" s="92">
        <v>0</v>
      </c>
    </row>
  </sheetData>
  <sheetProtection sheet="1" selectLockedCells="1"/>
  <mergeCells count="31">
    <mergeCell ref="A42:E42"/>
    <mergeCell ref="A43:E43"/>
    <mergeCell ref="G6:J6"/>
    <mergeCell ref="G8:J8"/>
    <mergeCell ref="A40:E41"/>
    <mergeCell ref="F40:G40"/>
    <mergeCell ref="A14:C15"/>
    <mergeCell ref="F14:G14"/>
    <mergeCell ref="B9:C9"/>
    <mergeCell ref="D9:E9"/>
    <mergeCell ref="B25:C25"/>
    <mergeCell ref="D14:E14"/>
    <mergeCell ref="A25:A26"/>
    <mergeCell ref="D25:E25"/>
    <mergeCell ref="F25:G25"/>
    <mergeCell ref="A49:E49"/>
    <mergeCell ref="A50:E50"/>
    <mergeCell ref="B55:J55"/>
    <mergeCell ref="A16:C16"/>
    <mergeCell ref="A17:C17"/>
    <mergeCell ref="A18:C18"/>
    <mergeCell ref="A19:C19"/>
    <mergeCell ref="A20:C20"/>
    <mergeCell ref="A21:C21"/>
    <mergeCell ref="A22:C22"/>
    <mergeCell ref="A44:E44"/>
    <mergeCell ref="A45:E45"/>
    <mergeCell ref="A46:E46"/>
    <mergeCell ref="A47:E47"/>
    <mergeCell ref="A48:E48"/>
    <mergeCell ref="A55:A56"/>
  </mergeCells>
  <conditionalFormatting sqref="G6">
    <cfRule type="containsText" dxfId="35" priority="1" operator="containsText" text="valitsematta">
      <formula>NOT(ISERROR(SEARCH("valitsematta",G6)))</formula>
    </cfRule>
    <cfRule type="containsText" dxfId="34" priority="2" operator="containsText" text="ei">
      <formula>NOT(ISERROR(SEARCH("ei",G6)))</formula>
    </cfRule>
  </conditionalFormatting>
  <dataValidations count="3">
    <dataValidation type="list" allowBlank="1" showInputMessage="1" showErrorMessage="1" sqref="G6" xr:uid="{84DDAFAD-7BEA-4245-A380-6B0386840A5A}">
      <formula1>$V$2:$V$4</formula1>
    </dataValidation>
    <dataValidation type="date" allowBlank="1" showInputMessage="1" showErrorMessage="1" error="Kirjoita päivämäärä muodossa _x000a_pp.kk.vvvv_x000a__x000a_Päivämäärän on oltava _x000a_suurempi kuin 01.01.2008 ja _x000a_pienempi kuin 31.12.2020" sqref="A2:A3" xr:uid="{B4C2869D-A8F6-49DD-835A-74EC4210FA38}">
      <formula1>39448</formula1>
      <formula2>47483</formula2>
    </dataValidation>
    <dataValidation type="whole" operator="greaterThan" allowBlank="1" showInputMessage="1" showErrorMessage="1" error="Kirjoita henkilöt kokonaislukuina, vain kohtaan HTV voidaan kirjoittaa desimaalilukuja." sqref="F16:G21 F27:G35 F42:G49 C57:J65" xr:uid="{5C7D59F4-6C2E-4E35-B3A8-F79191FEC99A}">
      <formula1>-1</formula1>
    </dataValidation>
  </dataValidations>
  <hyperlinks>
    <hyperlink ref="A2" location="Asiakastilastot!A2" display="Asiakastilastot!A2" xr:uid="{28888B9A-BF07-4619-BDE1-9B8AD1F7F08F}"/>
    <hyperlink ref="A3" location="Asiakastilastot!A3" display="Asiakastilastot!A3" xr:uid="{C872A20A-796A-4543-9D00-62B328FD5DE2}"/>
  </hyperlinks>
  <pageMargins left="0.70866141732283472" right="0.70866141732283472" top="0.74803149606299213" bottom="0.83333333333333337" header="0" footer="0"/>
  <pageSetup paperSize="9" scale="75" fitToHeight="0" orientation="landscape" r:id="rId1"/>
  <headerFooter>
    <oddFooter>&amp;L 
Vantaan kaupunki
Kielotie 20 C, 4. krs.
01300, Vantaa&amp;R&amp;P/&amp;N</oddFooter>
  </headerFooter>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01A04-BF42-4A15-B0FD-3A01A5525445}">
  <sheetPr codeName="Taul3"/>
  <dimension ref="A1:P17"/>
  <sheetViews>
    <sheetView showGridLines="0" workbookViewId="0">
      <selection activeCell="C8" sqref="C8"/>
    </sheetView>
  </sheetViews>
  <sheetFormatPr defaultRowHeight="15" x14ac:dyDescent="0.25"/>
  <cols>
    <col min="1" max="1" width="21.85546875" customWidth="1"/>
    <col min="2" max="3" width="14.42578125" customWidth="1"/>
    <col min="4" max="4" width="7.85546875" customWidth="1"/>
    <col min="5" max="5" width="14" hidden="1" customWidth="1"/>
    <col min="10" max="10" width="22" customWidth="1"/>
    <col min="11" max="12" width="13.85546875" customWidth="1"/>
    <col min="14" max="14" width="0" hidden="1" customWidth="1"/>
  </cols>
  <sheetData>
    <row r="1" spans="1:16" ht="18.75" x14ac:dyDescent="0.3">
      <c r="A1" s="131" t="s">
        <v>509</v>
      </c>
      <c r="B1" s="65"/>
      <c r="C1" s="65"/>
    </row>
    <row r="2" spans="1:16" x14ac:dyDescent="0.25">
      <c r="A2" t="s">
        <v>510</v>
      </c>
    </row>
    <row r="4" spans="1:16" ht="18.75" x14ac:dyDescent="0.3">
      <c r="A4" s="131" t="s">
        <v>511</v>
      </c>
      <c r="B4" s="65"/>
      <c r="C4" s="65"/>
      <c r="D4" s="65"/>
      <c r="E4" s="65"/>
      <c r="F4" s="65"/>
      <c r="G4" s="65"/>
      <c r="H4" s="65"/>
      <c r="I4" s="65"/>
      <c r="J4" s="131" t="s">
        <v>512</v>
      </c>
    </row>
    <row r="5" spans="1:16" ht="45" x14ac:dyDescent="0.25">
      <c r="A5" s="132" t="s">
        <v>513</v>
      </c>
      <c r="B5" s="133" t="s">
        <v>514</v>
      </c>
      <c r="C5" s="133" t="s">
        <v>515</v>
      </c>
      <c r="D5" s="132" t="s">
        <v>516</v>
      </c>
      <c r="E5" s="133" t="s">
        <v>517</v>
      </c>
      <c r="F5" s="133" t="s">
        <v>518</v>
      </c>
      <c r="G5" s="132" t="s">
        <v>417</v>
      </c>
      <c r="J5" s="132" t="s">
        <v>513</v>
      </c>
      <c r="K5" s="133" t="s">
        <v>514</v>
      </c>
      <c r="L5" s="133" t="s">
        <v>515</v>
      </c>
      <c r="M5" s="132" t="s">
        <v>516</v>
      </c>
      <c r="N5" s="133" t="s">
        <v>517</v>
      </c>
      <c r="O5" s="133" t="s">
        <v>518</v>
      </c>
      <c r="P5" s="132" t="s">
        <v>417</v>
      </c>
    </row>
    <row r="6" spans="1:16" x14ac:dyDescent="0.25">
      <c r="A6" s="134"/>
      <c r="B6" s="135"/>
      <c r="C6" s="135"/>
      <c r="D6" s="136">
        <f>_xlfn.DAYS(C6,B6)</f>
        <v>0</v>
      </c>
      <c r="E6" s="134">
        <f t="shared" ref="E6:E11" si="0">D6/365</f>
        <v>0</v>
      </c>
      <c r="F6" s="137"/>
      <c r="G6" s="138">
        <f>ROUND(E6*F6,2)</f>
        <v>0</v>
      </c>
      <c r="J6" s="134" t="s">
        <v>519</v>
      </c>
      <c r="K6" s="135">
        <v>44197</v>
      </c>
      <c r="L6" s="135">
        <v>44346</v>
      </c>
      <c r="M6" s="136">
        <f>_xlfn.DAYS(L6,K6)</f>
        <v>149</v>
      </c>
      <c r="N6" s="134">
        <f t="shared" ref="N6:N11" si="1">M6/365</f>
        <v>0.40821917808219177</v>
      </c>
      <c r="O6" s="137">
        <v>1</v>
      </c>
      <c r="P6" s="138">
        <f>ROUND(N6*O6,2)</f>
        <v>0.41</v>
      </c>
    </row>
    <row r="7" spans="1:16" x14ac:dyDescent="0.25">
      <c r="A7" s="134"/>
      <c r="B7" s="135"/>
      <c r="C7" s="135"/>
      <c r="D7" s="136">
        <f t="shared" ref="D7:D11" si="2">_xlfn.DAYS(C7,B7)</f>
        <v>0</v>
      </c>
      <c r="E7" s="134">
        <f t="shared" si="0"/>
        <v>0</v>
      </c>
      <c r="F7" s="137"/>
      <c r="G7" s="138">
        <f t="shared" ref="G7:G11" si="3">ROUND(E7*F7,2)</f>
        <v>0</v>
      </c>
      <c r="J7" s="134"/>
      <c r="K7" s="135">
        <v>44394</v>
      </c>
      <c r="L7" s="135">
        <v>44457</v>
      </c>
      <c r="M7" s="136">
        <f t="shared" ref="M7:M11" si="4">_xlfn.DAYS(L7,K7)</f>
        <v>63</v>
      </c>
      <c r="N7" s="134">
        <f t="shared" si="1"/>
        <v>0.17260273972602741</v>
      </c>
      <c r="O7" s="137">
        <v>0.75</v>
      </c>
      <c r="P7" s="138">
        <f t="shared" ref="P7:P11" si="5">ROUND(N7*O7,2)</f>
        <v>0.13</v>
      </c>
    </row>
    <row r="8" spans="1:16" x14ac:dyDescent="0.25">
      <c r="A8" s="134"/>
      <c r="B8" s="134"/>
      <c r="C8" s="134"/>
      <c r="D8" s="136">
        <f t="shared" si="2"/>
        <v>0</v>
      </c>
      <c r="E8" s="134">
        <f t="shared" si="0"/>
        <v>0</v>
      </c>
      <c r="F8" s="137"/>
      <c r="G8" s="138">
        <f t="shared" si="3"/>
        <v>0</v>
      </c>
      <c r="J8" s="134"/>
      <c r="K8" s="135">
        <v>44530</v>
      </c>
      <c r="L8" s="135">
        <v>44561</v>
      </c>
      <c r="M8" s="136">
        <f t="shared" si="4"/>
        <v>31</v>
      </c>
      <c r="N8" s="134">
        <f t="shared" si="1"/>
        <v>8.4931506849315067E-2</v>
      </c>
      <c r="O8" s="137">
        <v>1</v>
      </c>
      <c r="P8" s="138">
        <f t="shared" si="5"/>
        <v>0.08</v>
      </c>
    </row>
    <row r="9" spans="1:16" x14ac:dyDescent="0.25">
      <c r="A9" s="134"/>
      <c r="B9" s="134"/>
      <c r="C9" s="134"/>
      <c r="D9" s="136">
        <f t="shared" si="2"/>
        <v>0</v>
      </c>
      <c r="E9" s="134">
        <f t="shared" si="0"/>
        <v>0</v>
      </c>
      <c r="F9" s="137"/>
      <c r="G9" s="138">
        <f t="shared" si="3"/>
        <v>0</v>
      </c>
      <c r="J9" s="134"/>
      <c r="K9" s="134"/>
      <c r="L9" s="134"/>
      <c r="M9" s="136">
        <f t="shared" si="4"/>
        <v>0</v>
      </c>
      <c r="N9" s="134">
        <f t="shared" si="1"/>
        <v>0</v>
      </c>
      <c r="O9" s="137"/>
      <c r="P9" s="138">
        <f t="shared" si="5"/>
        <v>0</v>
      </c>
    </row>
    <row r="10" spans="1:16" x14ac:dyDescent="0.25">
      <c r="A10" s="134"/>
      <c r="B10" s="134"/>
      <c r="C10" s="134"/>
      <c r="D10" s="136">
        <f t="shared" si="2"/>
        <v>0</v>
      </c>
      <c r="E10" s="134">
        <f t="shared" si="0"/>
        <v>0</v>
      </c>
      <c r="F10" s="137"/>
      <c r="G10" s="138">
        <f t="shared" si="3"/>
        <v>0</v>
      </c>
      <c r="J10" s="134"/>
      <c r="K10" s="134"/>
      <c r="L10" s="134"/>
      <c r="M10" s="136">
        <f t="shared" si="4"/>
        <v>0</v>
      </c>
      <c r="N10" s="134">
        <f t="shared" si="1"/>
        <v>0</v>
      </c>
      <c r="O10" s="137"/>
      <c r="P10" s="138">
        <f t="shared" si="5"/>
        <v>0</v>
      </c>
    </row>
    <row r="11" spans="1:16" x14ac:dyDescent="0.25">
      <c r="A11" s="134"/>
      <c r="B11" s="134"/>
      <c r="C11" s="134"/>
      <c r="D11" s="136">
        <f t="shared" si="2"/>
        <v>0</v>
      </c>
      <c r="E11" s="134">
        <f t="shared" si="0"/>
        <v>0</v>
      </c>
      <c r="F11" s="137"/>
      <c r="G11" s="138">
        <f t="shared" si="3"/>
        <v>0</v>
      </c>
      <c r="J11" s="134"/>
      <c r="K11" s="134"/>
      <c r="L11" s="134"/>
      <c r="M11" s="136">
        <f t="shared" si="4"/>
        <v>0</v>
      </c>
      <c r="N11" s="134">
        <f t="shared" si="1"/>
        <v>0</v>
      </c>
      <c r="O11" s="137"/>
      <c r="P11" s="138">
        <f t="shared" si="5"/>
        <v>0</v>
      </c>
    </row>
    <row r="12" spans="1:16" x14ac:dyDescent="0.25">
      <c r="A12" s="136" t="s">
        <v>520</v>
      </c>
      <c r="B12" s="136"/>
      <c r="C12" s="136"/>
      <c r="D12" s="136"/>
      <c r="E12" s="136"/>
      <c r="F12" s="136"/>
      <c r="G12" s="138">
        <f>SUBTOTAL(109,Taulukko133[HTV])</f>
        <v>0</v>
      </c>
      <c r="J12" s="136" t="s">
        <v>520</v>
      </c>
      <c r="K12" s="136"/>
      <c r="L12" s="136"/>
      <c r="M12" s="136"/>
      <c r="N12" s="136"/>
      <c r="O12" s="136"/>
      <c r="P12" s="136">
        <f>SUBTOTAL(109,Taulukko13[HTV])</f>
        <v>0.62</v>
      </c>
    </row>
    <row r="14" spans="1:16" ht="120" customHeight="1" x14ac:dyDescent="0.25">
      <c r="A14" s="189" t="s">
        <v>521</v>
      </c>
      <c r="B14" s="189"/>
      <c r="C14" s="189"/>
      <c r="D14" s="189"/>
      <c r="E14" s="189"/>
      <c r="F14" s="189"/>
      <c r="G14" s="189"/>
      <c r="H14" s="189"/>
      <c r="I14" s="189"/>
      <c r="J14" s="189"/>
      <c r="K14" s="189"/>
      <c r="L14" s="189"/>
      <c r="M14" s="189"/>
      <c r="N14" s="189"/>
      <c r="O14" s="189"/>
      <c r="P14" s="189"/>
    </row>
    <row r="15" spans="1:16" x14ac:dyDescent="0.25">
      <c r="A15" s="139"/>
      <c r="B15" s="139"/>
      <c r="C15" s="139"/>
      <c r="D15" s="139"/>
      <c r="E15" s="139"/>
      <c r="F15" s="139"/>
      <c r="G15" s="139"/>
    </row>
    <row r="16" spans="1:16" x14ac:dyDescent="0.25">
      <c r="A16" s="140" t="s">
        <v>523</v>
      </c>
      <c r="B16" s="139"/>
      <c r="C16" s="139"/>
      <c r="D16" s="139"/>
      <c r="E16" s="139"/>
      <c r="F16" s="139"/>
      <c r="G16" s="139"/>
    </row>
    <row r="17" spans="1:1" x14ac:dyDescent="0.25">
      <c r="A17" s="141" t="s">
        <v>522</v>
      </c>
    </row>
  </sheetData>
  <sheetProtection selectLockedCells="1"/>
  <mergeCells count="1">
    <mergeCell ref="A14:P14"/>
  </mergeCells>
  <hyperlinks>
    <hyperlink ref="A17" r:id="rId1" xr:uid="{3C679BBE-44AF-4AC1-9131-AF95A4C70386}"/>
  </hyperlinks>
  <pageMargins left="0.7" right="0.7" top="0.75" bottom="0.75" header="0.3" footer="0.3"/>
  <pageSetup paperSize="9" orientation="portrait" horizontalDpi="300" verticalDpi="0" copies="0"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AB558EFDF944BA97A063580B3C6E0" ma:contentTypeVersion="5" ma:contentTypeDescription="Create a new document." ma:contentTypeScope="" ma:versionID="b5cb998b9ec36a9eba8d309b6e7d13c7">
  <xsd:schema xmlns:xsd="http://www.w3.org/2001/XMLSchema" xmlns:xs="http://www.w3.org/2001/XMLSchema" xmlns:p="http://schemas.microsoft.com/office/2006/metadata/properties" xmlns:ns2="040529db-c0d1-4b52-92ac-6992be38f284" targetNamespace="http://schemas.microsoft.com/office/2006/metadata/properties" ma:root="true" ma:fieldsID="017513d30391ad931657ce97dcf03c71" ns2:_="">
    <xsd:import namespace="040529db-c0d1-4b52-92ac-6992be38f2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529db-c0d1-4b52-92ac-6992be38f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2F931-830B-4C42-AC13-FC66610C4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529db-c0d1-4b52-92ac-6992be38f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5E5B03-32FF-473E-B5CA-34F0756A630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40529db-c0d1-4b52-92ac-6992be38f284"/>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8F9F0DA-0706-4A13-8990-F58FFD560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Parkki</vt:lpstr>
      <vt:lpstr>Henkilöstö</vt:lpstr>
      <vt:lpstr>HTV-laskuri</vt:lpstr>
      <vt:lpstr>Henkilöstö!Tulostusalue</vt:lpstr>
      <vt:lpstr>Parkki!Tulostusalue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Nieminen Tuulikki</dc:creator>
  <cp:lastModifiedBy>Nieminen Tuulikki</cp:lastModifiedBy>
  <dcterms:created xsi:type="dcterms:W3CDTF">2019-12-01T18:34:02Z</dcterms:created>
  <dcterms:modified xsi:type="dcterms:W3CDTF">2022-01-18T14:43:27Z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0x0101004F2AB558EFDF944BA97A063580B3C6E0</vt:lpwstr>
  </property>
</Properties>
</file>