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1.xml" ContentType="application/vnd.openxmlformats-officedocument.drawingml.chart+xml"/>
  <Override PartName="/xl/charts/style5.xml" ContentType="application/vnd.ms-office.chartstyle+xml"/>
  <Override PartName="/xl/charts/colors5.xml" ContentType="application/vnd.ms-office.chartcolorstyle+xml"/>
  <Override PartName="/xl/charts/chart2.xml" ContentType="application/vnd.openxmlformats-officedocument.drawingml.chart+xml"/>
  <Override PartName="/xl/charts/style6.xml" ContentType="application/vnd.ms-office.chartstyle+xml"/>
  <Override PartName="/xl/charts/colors6.xml" ContentType="application/vnd.ms-office.chartcolorstyle+xml"/>
  <Override PartName="/xl/charts/chart3.xml" ContentType="application/vnd.openxmlformats-officedocument.drawingml.chart+xml"/>
  <Override PartName="/xl/charts/style7.xml" ContentType="application/vnd.ms-office.chartstyle+xml"/>
  <Override PartName="/xl/charts/colors7.xml" ContentType="application/vnd.ms-office.chartcolorstyle+xml"/>
  <Override PartName="/xl/charts/chart4.xml" ContentType="application/vnd.openxmlformats-officedocument.drawingml.chart+xml"/>
  <Override PartName="/xl/charts/style8.xml" ContentType="application/vnd.ms-office.chartstyle+xml"/>
  <Override PartName="/xl/charts/colors8.xml" ContentType="application/vnd.ms-office.chartcolorstyle+xml"/>
  <Override PartName="/xl/charts/chart5.xml" ContentType="application/vnd.openxmlformats-officedocument.drawingml.chart+xml"/>
  <Override PartName="/xl/charts/style9.xml" ContentType="application/vnd.ms-office.chartstyle+xml"/>
  <Override PartName="/xl/charts/colors9.xml" ContentType="application/vnd.ms-office.chartcolorstyle+xml"/>
  <Override PartName="/xl/charts/chart6.xml" ContentType="application/vnd.openxmlformats-officedocument.drawingml.chart+xml"/>
  <Override PartName="/xl/charts/style10.xml" ContentType="application/vnd.ms-office.chartstyle+xml"/>
  <Override PartName="/xl/charts/colors10.xml" ContentType="application/vnd.ms-office.chartcolorstyle+xml"/>
  <Override PartName="/xl/charts/chart7.xml" ContentType="application/vnd.openxmlformats-officedocument.drawingml.chart+xml"/>
  <Override PartName="/xl/charts/style11.xml" ContentType="application/vnd.ms-office.chartstyle+xml"/>
  <Override PartName="/xl/charts/colors11.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12.xml" ContentType="application/vnd.ms-office.chartstyle+xml"/>
  <Override PartName="/xl/charts/colors12.xml" ContentType="application/vnd.ms-office.chartcolorstyle+xml"/>
  <Override PartName="/xl/charts/chart11.xml" ContentType="application/vnd.openxmlformats-officedocument.drawingml.chart+xml"/>
  <Override PartName="/xl/charts/style13.xml" ContentType="application/vnd.ms-office.chartstyle+xml"/>
  <Override PartName="/xl/charts/colors13.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charts/chartEx5.xml" ContentType="application/vnd.ms-office.chartex+xml"/>
  <Override PartName="/xl/charts/style17.xml" ContentType="application/vnd.ms-office.chartstyle+xml"/>
  <Override PartName="/xl/charts/colors17.xml" ContentType="application/vnd.ms-office.chartcolorstyle+xml"/>
  <Override PartName="/xl/charts/chartEx6.xml" ContentType="application/vnd.ms-office.chartex+xml"/>
  <Override PartName="/xl/charts/style18.xml" ContentType="application/vnd.ms-office.chartstyle+xml"/>
  <Override PartName="/xl/charts/colors18.xml" ContentType="application/vnd.ms-office.chartcolorstyle+xml"/>
  <Override PartName="/xl/charts/chartEx7.xml" ContentType="application/vnd.ms-office.chartex+xml"/>
  <Override PartName="/xl/charts/style19.xml" ContentType="application/vnd.ms-office.chartstyle+xml"/>
  <Override PartName="/xl/charts/colors19.xml" ContentType="application/vnd.ms-office.chartcolorstyle+xml"/>
  <Override PartName="/xl/charts/chart1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03098032\Desktop\PAR-ohjelma\tilastopohjat 2022\vuosipohja\valkmis\"/>
    </mc:Choice>
  </mc:AlternateContent>
  <xr:revisionPtr revIDLastSave="0" documentId="13_ncr:1_{90CD6963-12CA-418C-A1E6-83BEFA9094F6}" xr6:coauthVersionLast="46" xr6:coauthVersionMax="46" xr10:uidLastSave="{00000000-0000-0000-0000-000000000000}"/>
  <bookViews>
    <workbookView xWindow="13395" yWindow="3300" windowWidth="22440" windowHeight="14040" activeTab="1" xr2:uid="{8F34EA4F-F6DA-4061-87AF-6680581BAA60}"/>
  </bookViews>
  <sheets>
    <sheet name="Parkki" sheetId="1" r:id="rId1"/>
    <sheet name="Henkilöstö" sheetId="2" r:id="rId2"/>
    <sheet name="HTV-laskuri" sheetId="4" r:id="rId3"/>
  </sheets>
  <externalReferences>
    <externalReference r:id="rId4"/>
    <externalReference r:id="rId5"/>
  </externalReferences>
  <definedNames>
    <definedName name="_Toc499889483" localSheetId="1">Henkilöstö!$B$16</definedName>
    <definedName name="_Toc499889486" localSheetId="1">Henkilöstö!$B$20</definedName>
    <definedName name="_Toc499889487" localSheetId="1">Henkilöstö!$B$21</definedName>
    <definedName name="_Toc499889488" localSheetId="1">Henkilöstö!$B$22</definedName>
    <definedName name="_Toc499889489" localSheetId="1">Henkilöstö!$B$23</definedName>
    <definedName name="_xlchart.v1.0" hidden="1">Parkki!$C$269:$C$281</definedName>
    <definedName name="_xlchart.v1.1" hidden="1">Parkki!$E$269:$E$281</definedName>
    <definedName name="_xlchart.v1.10" hidden="1">Parkki!$A$203:$B$219</definedName>
    <definedName name="_xlchart.v1.11" hidden="1">Parkki!$E$203:$E$219</definedName>
    <definedName name="_xlchart.v1.12" hidden="1">Parkki!$A$96:$C$134</definedName>
    <definedName name="_xlchart.v1.13" hidden="1">Parkki!$E$96:$E$134</definedName>
    <definedName name="_xlchart.v1.2" hidden="1">Parkki!$C$227:$C$239</definedName>
    <definedName name="_xlchart.v1.3" hidden="1">Parkki!$E$227:$E$239</definedName>
    <definedName name="_xlchart.v1.4" hidden="1">Parkki!$A$142:$C$171</definedName>
    <definedName name="_xlchart.v1.5" hidden="1">Parkki!$E$142:$E$171</definedName>
    <definedName name="_xlchart.v1.6" hidden="1">Parkki!$C$246:$C$262</definedName>
    <definedName name="_xlchart.v1.7" hidden="1">Parkki!$E$246:$E$262</definedName>
    <definedName name="_xlchart.v1.8" hidden="1">Parkki!$A$180:$C$196</definedName>
    <definedName name="_xlchart.v1.9" hidden="1">Parkki!$E$180:$E$196</definedName>
    <definedName name="Asiakkuudentila">#REF!</definedName>
    <definedName name="Asumismuoto">#REF!</definedName>
    <definedName name="ELY_keskus">[1]Tyontekijat!$T$14:$T$20</definedName>
    <definedName name="ELYnimi">[1]Tyontekijat!$T$14:$U$20</definedName>
    <definedName name="Etsivä">#REF!</definedName>
    <definedName name="ewq">#REF!</definedName>
    <definedName name="Jatkosijoitus">[2]Lähteet!$E$2:$E$14</definedName>
    <definedName name="Koulutustausta">#REF!</definedName>
    <definedName name="Maakuntanimi">[1]Tyontekijat!$W$8:$X$26</definedName>
    <definedName name="Palvelu">[2]Lähteet!$C$2:$C$22</definedName>
    <definedName name="Piiriin">#REF!</definedName>
    <definedName name="Päättyminen">#REF!</definedName>
    <definedName name="Seutukunta">[1]Tyontekijat!$W$29:$X$98</definedName>
    <definedName name="Tila">#REF!</definedName>
    <definedName name="Toimeentulo">#REF!</definedName>
    <definedName name="Toiminta">#REF!</definedName>
    <definedName name="_xlnm.Print_Area" localSheetId="0">Parkki!$A$14:$N$368</definedName>
    <definedName name="Tuloväylä">[2]Lähteet!$A$2:$A$10</definedName>
    <definedName name="xAsiakkuuden_tila">#REF!</definedName>
    <definedName name="xATK_taso">#REF!</definedName>
    <definedName name="xccxcx">#REF!</definedName>
    <definedName name="xcxcx">#REF!</definedName>
    <definedName name="xEnsisijainen_kesto">#REF!</definedName>
    <definedName name="xKirjallinen_suomenkieli">#REF!</definedName>
    <definedName name="xkoulutustausta_NYT">#REF!</definedName>
    <definedName name="xkoulutustilanne_NYT">#REF!</definedName>
    <definedName name="xPääasiallinen_asumismuoto_ALKU">#REF!</definedName>
    <definedName name="xPääasiallinen_toimeentulo_ALKU">#REF!</definedName>
    <definedName name="xPääasiallinen_toiminta_ALKU">#REF!</definedName>
    <definedName name="xsaapuminen">#REF!</definedName>
    <definedName name="xSijoittuminen">#REF!</definedName>
    <definedName name="xSiviilisääty">#REF!</definedName>
    <definedName name="xSuullinen_suomenkieli">#REF!</definedName>
    <definedName name="xvuoden_jälkeen">#REF!</definedName>
    <definedName name="xäidinkieli">#REF!</definedName>
    <definedName name="Äidinkiel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4" l="1"/>
  <c r="N11" i="4" s="1"/>
  <c r="P11" i="4" s="1"/>
  <c r="D11" i="4"/>
  <c r="E11" i="4" s="1"/>
  <c r="G11" i="4" s="1"/>
  <c r="M10" i="4"/>
  <c r="N10" i="4" s="1"/>
  <c r="P10" i="4" s="1"/>
  <c r="D10" i="4"/>
  <c r="E10" i="4" s="1"/>
  <c r="G10" i="4" s="1"/>
  <c r="M9" i="4"/>
  <c r="N9" i="4" s="1"/>
  <c r="P9" i="4" s="1"/>
  <c r="D9" i="4"/>
  <c r="E9" i="4" s="1"/>
  <c r="G9" i="4" s="1"/>
  <c r="M8" i="4"/>
  <c r="N8" i="4" s="1"/>
  <c r="P8" i="4" s="1"/>
  <c r="D8" i="4"/>
  <c r="E8" i="4" s="1"/>
  <c r="G8" i="4" s="1"/>
  <c r="M7" i="4"/>
  <c r="N7" i="4" s="1"/>
  <c r="P7" i="4" s="1"/>
  <c r="D7" i="4"/>
  <c r="E7" i="4" s="1"/>
  <c r="G7" i="4" s="1"/>
  <c r="M6" i="4"/>
  <c r="N6" i="4" s="1"/>
  <c r="P6" i="4" s="1"/>
  <c r="P12" i="4" s="1"/>
  <c r="D6" i="4"/>
  <c r="E6" i="4" s="1"/>
  <c r="G6" i="4" s="1"/>
  <c r="G12" i="4" s="1"/>
  <c r="E299" i="1" l="1"/>
  <c r="F299"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25" i="1"/>
  <c r="H310" i="1"/>
  <c r="H311" i="1"/>
  <c r="H312" i="1"/>
  <c r="H313" i="1"/>
  <c r="H314" i="1"/>
  <c r="H315" i="1"/>
  <c r="H316" i="1"/>
  <c r="H317" i="1"/>
  <c r="H318" i="1"/>
  <c r="H319" i="1"/>
  <c r="H320" i="1"/>
  <c r="H321" i="1"/>
  <c r="H1" i="1"/>
  <c r="F298" i="1"/>
  <c r="E298" i="1"/>
  <c r="E287" i="1"/>
  <c r="B31" i="1"/>
  <c r="D17" i="2"/>
  <c r="D37" i="2" s="1"/>
  <c r="D8" i="2" s="1"/>
  <c r="E17" i="2"/>
  <c r="E37" i="2" s="1"/>
  <c r="E8" i="2" s="1"/>
  <c r="F17" i="2"/>
  <c r="G17" i="2"/>
  <c r="G37" i="2" s="1"/>
  <c r="G8" i="2" s="1"/>
  <c r="H17" i="2"/>
  <c r="H37" i="2" s="1"/>
  <c r="H8" i="2" s="1"/>
  <c r="I17" i="2"/>
  <c r="I37" i="2" s="1"/>
  <c r="I8" i="2" s="1"/>
  <c r="J17" i="2"/>
  <c r="J37" i="2" s="1"/>
  <c r="J8" i="2" s="1"/>
  <c r="K17" i="2"/>
  <c r="K37" i="2" s="1"/>
  <c r="K8" i="2" s="1"/>
  <c r="L17" i="2"/>
  <c r="L37" i="2" s="1"/>
  <c r="L8" i="2" s="1"/>
  <c r="M17" i="2"/>
  <c r="M37" i="2" s="1"/>
  <c r="M8" i="2" s="1"/>
  <c r="N17" i="2"/>
  <c r="N37" i="2" s="1"/>
  <c r="N8" i="2" s="1"/>
  <c r="O17" i="2"/>
  <c r="O37" i="2" s="1"/>
  <c r="O8" i="2" s="1"/>
  <c r="P17" i="2"/>
  <c r="P37" i="2" s="1"/>
  <c r="P8" i="2" s="1"/>
  <c r="Q17" i="2"/>
  <c r="Q37" i="2" s="1"/>
  <c r="Q8" i="2" s="1"/>
  <c r="R17" i="2"/>
  <c r="S17" i="2"/>
  <c r="S37" i="2" s="1"/>
  <c r="S8" i="2" s="1"/>
  <c r="T17" i="2"/>
  <c r="T37" i="2" s="1"/>
  <c r="T8" i="2" s="1"/>
  <c r="U17" i="2"/>
  <c r="U37" i="2" s="1"/>
  <c r="U8" i="2" s="1"/>
  <c r="V17" i="2"/>
  <c r="V37" i="2" s="1"/>
  <c r="V8" i="2" s="1"/>
  <c r="W17" i="2"/>
  <c r="W37" i="2" s="1"/>
  <c r="W8" i="2" s="1"/>
  <c r="X17" i="2"/>
  <c r="X37" i="2" s="1"/>
  <c r="X8" i="2" s="1"/>
  <c r="Y17" i="2"/>
  <c r="Y37" i="2" s="1"/>
  <c r="Y8" i="2" s="1"/>
  <c r="Z17" i="2"/>
  <c r="Z37" i="2" s="1"/>
  <c r="Z8" i="2" s="1"/>
  <c r="C17" i="2"/>
  <c r="C37" i="2" s="1"/>
  <c r="C8" i="2" s="1"/>
  <c r="F37" i="2"/>
  <c r="F8" i="2" s="1"/>
  <c r="R37" i="2"/>
  <c r="R8" i="2" s="1"/>
  <c r="Z35" i="2"/>
  <c r="Y35" i="2"/>
  <c r="X35" i="2"/>
  <c r="W35" i="2"/>
  <c r="V35" i="2"/>
  <c r="U35" i="2"/>
  <c r="T35" i="2"/>
  <c r="S35" i="2"/>
  <c r="R35" i="2"/>
  <c r="Q35" i="2"/>
  <c r="P35" i="2"/>
  <c r="O35" i="2"/>
  <c r="N35" i="2"/>
  <c r="M35" i="2"/>
  <c r="L35" i="2"/>
  <c r="K35" i="2"/>
  <c r="J35" i="2"/>
  <c r="I35" i="2"/>
  <c r="H35" i="2"/>
  <c r="G35" i="2"/>
  <c r="F35" i="2"/>
  <c r="E35" i="2"/>
  <c r="D35" i="2"/>
  <c r="C35" i="2"/>
  <c r="Z34" i="2"/>
  <c r="Y34" i="2"/>
  <c r="X34" i="2"/>
  <c r="W34" i="2"/>
  <c r="V34" i="2"/>
  <c r="U34" i="2"/>
  <c r="T34" i="2"/>
  <c r="S34" i="2"/>
  <c r="R34" i="2"/>
  <c r="Q34" i="2"/>
  <c r="P34" i="2"/>
  <c r="O34" i="2"/>
  <c r="N34" i="2"/>
  <c r="M34" i="2"/>
  <c r="L34" i="2"/>
  <c r="K34" i="2"/>
  <c r="J34" i="2"/>
  <c r="I34" i="2"/>
  <c r="H34" i="2"/>
  <c r="G34" i="2"/>
  <c r="F34" i="2"/>
  <c r="E34" i="2"/>
  <c r="D34" i="2"/>
  <c r="C34" i="2"/>
  <c r="E4" i="2"/>
  <c r="J6" i="1" s="1"/>
  <c r="C1" i="2"/>
  <c r="W308" i="1"/>
  <c r="W307" i="1"/>
  <c r="W285" i="1"/>
  <c r="W283" i="1"/>
  <c r="W282" i="1"/>
  <c r="W281" i="1"/>
  <c r="W268" i="1"/>
  <c r="W266" i="1"/>
  <c r="W265" i="1"/>
  <c r="W264" i="1"/>
  <c r="W262" i="1"/>
  <c r="W244" i="1"/>
  <c r="W243" i="1"/>
  <c r="W242" i="1"/>
  <c r="W241" i="1"/>
  <c r="W240" i="1"/>
  <c r="W239" i="1"/>
  <c r="W225" i="1"/>
  <c r="W224" i="1"/>
  <c r="W223" i="1"/>
  <c r="W222" i="1"/>
  <c r="W221" i="1"/>
  <c r="W220" i="1"/>
  <c r="W219" i="1"/>
  <c r="W201" i="1"/>
  <c r="W200" i="1"/>
  <c r="W199" i="1"/>
  <c r="W198" i="1"/>
  <c r="W197" i="1"/>
  <c r="W196" i="1"/>
  <c r="G176" i="1"/>
  <c r="AO96" i="1"/>
  <c r="AO93" i="1"/>
  <c r="AO92" i="1"/>
  <c r="AO84" i="1"/>
  <c r="AO83" i="1"/>
  <c r="AO81" i="1"/>
  <c r="AO80" i="1"/>
  <c r="AO79" i="1"/>
  <c r="AO78" i="1"/>
  <c r="AO77" i="1"/>
  <c r="AO76" i="1"/>
  <c r="AO74" i="1"/>
  <c r="AO73" i="1"/>
  <c r="AO61" i="1"/>
  <c r="AO59" i="1"/>
  <c r="AO58" i="1"/>
  <c r="AO57" i="1"/>
  <c r="AO55" i="1"/>
  <c r="AO54" i="1"/>
  <c r="AO53" i="1"/>
  <c r="AO52" i="1"/>
  <c r="AO51" i="1"/>
  <c r="AO42" i="1"/>
  <c r="AO41" i="1"/>
  <c r="AO40" i="1"/>
  <c r="AO39" i="1"/>
  <c r="AO36" i="1"/>
  <c r="AO35" i="1"/>
  <c r="AO34" i="1"/>
  <c r="AO33" i="1"/>
  <c r="AO24" i="1"/>
  <c r="Y15" i="1"/>
  <c r="Y16" i="1" s="1"/>
  <c r="Y14" i="1"/>
  <c r="X13" i="1"/>
  <c r="Y12" i="1"/>
  <c r="X12" i="1"/>
  <c r="U8" i="1"/>
  <c r="W7" i="1"/>
  <c r="Y6" i="1"/>
  <c r="X6" i="1"/>
  <c r="Y5" i="1"/>
  <c r="D3" i="2" l="1"/>
  <c r="I5" i="1" s="1"/>
  <c r="D4" i="2"/>
  <c r="I6" i="1" s="1"/>
  <c r="E3" i="2"/>
  <c r="J5" i="1" s="1"/>
  <c r="V36" i="1"/>
  <c r="V38" i="1" s="1"/>
  <c r="W6" i="1"/>
  <c r="X10" i="1"/>
  <c r="B53" i="1" s="1"/>
  <c r="H53" i="1" s="1"/>
  <c r="B26" i="1" l="1"/>
  <c r="AB292" i="1"/>
  <c r="D365" i="1"/>
  <c r="F365" i="1"/>
  <c r="B34" i="1"/>
  <c r="H34" i="1" s="1"/>
  <c r="Y13" i="1"/>
  <c r="B7" i="1"/>
  <c r="B285" i="1"/>
  <c r="B15" i="1"/>
  <c r="G365" i="1"/>
  <c r="V173" i="1"/>
  <c r="V172" i="1"/>
  <c r="F322" i="1"/>
  <c r="A177" i="1"/>
  <c r="B45" i="1"/>
  <c r="H3" i="1"/>
  <c r="B64" i="1"/>
  <c r="B75" i="1"/>
  <c r="H75" i="1" s="1"/>
  <c r="A200" i="1"/>
  <c r="B266" i="1"/>
  <c r="G322" i="1"/>
  <c r="B296" i="1"/>
  <c r="H296" i="1" s="1"/>
  <c r="B243" i="1"/>
  <c r="A93" i="1"/>
  <c r="B224" i="1"/>
  <c r="AA292" i="1"/>
  <c r="D322" i="1"/>
  <c r="V61" i="1"/>
  <c r="V55" i="1" s="1"/>
  <c r="V60" i="1" s="1"/>
  <c r="B86" i="1"/>
  <c r="A307" i="1"/>
  <c r="H15" i="1" l="1"/>
  <c r="S15" i="1"/>
  <c r="V77" i="1"/>
  <c r="V78" i="1"/>
  <c r="AP80" i="1"/>
  <c r="AP41" i="1"/>
  <c r="AQ54" i="1"/>
  <c r="AP61" i="1"/>
  <c r="AP34" i="1"/>
  <c r="AP78" i="1"/>
  <c r="AP76" i="1"/>
  <c r="AQ77" i="1"/>
  <c r="Y288" i="1"/>
  <c r="E290" i="1"/>
  <c r="D301" i="1" s="1"/>
  <c r="AP74" i="1"/>
  <c r="E291" i="1"/>
  <c r="D302" i="1" s="1"/>
  <c r="AP35" i="1"/>
  <c r="AP53" i="1"/>
  <c r="AQ73" i="1"/>
  <c r="AP73" i="1"/>
  <c r="AQ41" i="1"/>
  <c r="AP54" i="1"/>
  <c r="AQ34" i="1"/>
  <c r="AP58" i="1"/>
  <c r="Y293" i="1"/>
  <c r="E304" i="1" s="1"/>
  <c r="Z288" i="1"/>
  <c r="AQ42" i="1"/>
  <c r="AQ79" i="1"/>
  <c r="AQ74" i="1"/>
  <c r="Z290" i="1"/>
  <c r="F301" i="1" s="1"/>
  <c r="AQ81" i="1"/>
  <c r="Y290" i="1"/>
  <c r="E301" i="1" s="1"/>
  <c r="AQ35" i="1"/>
  <c r="AQ59" i="1"/>
  <c r="AP59" i="1"/>
  <c r="AQ83" i="1"/>
  <c r="AQ78" i="1"/>
  <c r="AQ57" i="1"/>
  <c r="AP57" i="1"/>
  <c r="AQ96" i="1"/>
  <c r="AP40" i="1"/>
  <c r="C10" i="1"/>
  <c r="AQ55" i="1"/>
  <c r="AP55" i="1"/>
  <c r="Y291" i="1"/>
  <c r="E302" i="1" s="1"/>
  <c r="AQ84" i="1"/>
  <c r="AQ52" i="1"/>
  <c r="AP52" i="1"/>
  <c r="AP96" i="1"/>
  <c r="E288" i="1"/>
  <c r="D299" i="1" s="1"/>
  <c r="D303" i="1" s="1"/>
  <c r="AQ61" i="1"/>
  <c r="E293" i="1"/>
  <c r="D304" i="1" s="1"/>
  <c r="AP84" i="1"/>
  <c r="AQ53" i="1"/>
  <c r="Z291" i="1"/>
  <c r="F302" i="1" s="1"/>
  <c r="AQ92" i="1"/>
  <c r="D22" i="1"/>
  <c r="H32" i="1" s="1"/>
  <c r="AP79" i="1"/>
  <c r="AQ51" i="1"/>
  <c r="AP83" i="1"/>
  <c r="AQ58" i="1"/>
  <c r="AP77" i="1"/>
  <c r="AP51" i="1"/>
  <c r="AQ40" i="1"/>
  <c r="AP81" i="1"/>
  <c r="AP42" i="1"/>
  <c r="AQ76" i="1"/>
  <c r="AQ80" i="1"/>
  <c r="Z289" i="1"/>
  <c r="F300" i="1" s="1"/>
  <c r="Y289" i="1"/>
  <c r="E300" i="1" s="1"/>
  <c r="AP92" i="1"/>
  <c r="Z293" i="1"/>
  <c r="F304" i="1" s="1"/>
  <c r="V79" i="1" l="1"/>
  <c r="G135" i="1"/>
  <c r="D135" i="1"/>
  <c r="E121" i="1" s="1"/>
  <c r="M135" i="1"/>
  <c r="AQ93" i="1" s="1"/>
  <c r="G172" i="1"/>
  <c r="F89" i="1" s="1"/>
  <c r="AQ39" i="1"/>
  <c r="A198" i="1"/>
  <c r="A174" i="1"/>
  <c r="B91" i="1"/>
  <c r="B84" i="1"/>
  <c r="B305" i="1"/>
  <c r="A137" i="1"/>
  <c r="B72" i="1"/>
  <c r="B62" i="1"/>
  <c r="Z287" i="1"/>
  <c r="F303" i="1" s="1"/>
  <c r="F82" i="1"/>
  <c r="K135" i="1"/>
  <c r="G197" i="1"/>
  <c r="D292" i="1"/>
  <c r="D220" i="1"/>
  <c r="E207" i="1" s="1"/>
  <c r="E22" i="1"/>
  <c r="D60" i="1"/>
  <c r="D72" i="1"/>
  <c r="D73" i="1" s="1"/>
  <c r="B50" i="1"/>
  <c r="B43" i="1"/>
  <c r="D263" i="1"/>
  <c r="F292" i="1"/>
  <c r="E289" i="1"/>
  <c r="D300" i="1" s="1"/>
  <c r="F135" i="1"/>
  <c r="F72" i="1"/>
  <c r="AQ36" i="1" s="1"/>
  <c r="AQ33" i="1"/>
  <c r="F197" i="1"/>
  <c r="L135" i="1"/>
  <c r="AP93" i="1" s="1"/>
  <c r="AP39" i="1"/>
  <c r="E60" i="1"/>
  <c r="E72" i="1"/>
  <c r="AP36" i="1" s="1"/>
  <c r="AP33" i="1"/>
  <c r="AQ24" i="1"/>
  <c r="F60" i="1"/>
  <c r="F41" i="1"/>
  <c r="F47" i="1" s="1"/>
  <c r="F22" i="1"/>
  <c r="D82" i="1"/>
  <c r="D197" i="1"/>
  <c r="E187" i="1" s="1"/>
  <c r="D240" i="1"/>
  <c r="E231" i="1" s="1"/>
  <c r="D41" i="1"/>
  <c r="AP24" i="1"/>
  <c r="Y287" i="1"/>
  <c r="E303" i="1" s="1"/>
  <c r="E82" i="1"/>
  <c r="E41" i="1"/>
  <c r="E47" i="1" s="1"/>
  <c r="C11" i="1"/>
  <c r="B24" i="1"/>
  <c r="D282" i="1"/>
  <c r="E274" i="1" s="1"/>
  <c r="A367" i="1" l="1"/>
  <c r="E310" i="1"/>
  <c r="I310" i="1" s="1"/>
  <c r="E280" i="1"/>
  <c r="E189" i="1"/>
  <c r="E128" i="1"/>
  <c r="E262" i="1"/>
  <c r="E251" i="1"/>
  <c r="E117" i="1"/>
  <c r="E114" i="1"/>
  <c r="E119" i="1"/>
  <c r="E195" i="1"/>
  <c r="E127" i="1"/>
  <c r="E118" i="1"/>
  <c r="E131" i="1"/>
  <c r="E273" i="1"/>
  <c r="E281" i="1"/>
  <c r="E100" i="1"/>
  <c r="E107" i="1"/>
  <c r="E218" i="1"/>
  <c r="E112" i="1"/>
  <c r="E98" i="1"/>
  <c r="E103" i="1"/>
  <c r="E96" i="1"/>
  <c r="E270" i="1"/>
  <c r="E193" i="1"/>
  <c r="E194" i="1"/>
  <c r="E97" i="1"/>
  <c r="E111" i="1"/>
  <c r="E124" i="1"/>
  <c r="E196" i="1"/>
  <c r="E105" i="1"/>
  <c r="E209" i="1"/>
  <c r="E99" i="1"/>
  <c r="E101" i="1"/>
  <c r="E113" i="1"/>
  <c r="E184" i="1"/>
  <c r="E183" i="1"/>
  <c r="E233" i="1"/>
  <c r="E120" i="1"/>
  <c r="E206" i="1"/>
  <c r="E248" i="1"/>
  <c r="E204" i="1"/>
  <c r="E110" i="1"/>
  <c r="E180" i="1"/>
  <c r="E190" i="1"/>
  <c r="E134" i="1"/>
  <c r="E212" i="1"/>
  <c r="E102" i="1"/>
  <c r="E250" i="1"/>
  <c r="E214" i="1"/>
  <c r="E182" i="1"/>
  <c r="E213" i="1"/>
  <c r="E210" i="1"/>
  <c r="E237" i="1"/>
  <c r="E219" i="1"/>
  <c r="E181" i="1"/>
  <c r="E192" i="1"/>
  <c r="E188" i="1"/>
  <c r="E257" i="1"/>
  <c r="E185" i="1"/>
  <c r="E186" i="1"/>
  <c r="E115" i="1"/>
  <c r="E191" i="1"/>
  <c r="E122" i="1"/>
  <c r="E249" i="1"/>
  <c r="E275" i="1"/>
  <c r="E279" i="1"/>
  <c r="Y292" i="1"/>
  <c r="E234" i="1"/>
  <c r="H308" i="1"/>
  <c r="E344" i="1"/>
  <c r="I344" i="1" s="1"/>
  <c r="E318" i="1"/>
  <c r="I318" i="1" s="1"/>
  <c r="E337" i="1"/>
  <c r="I337" i="1" s="1"/>
  <c r="E338" i="1"/>
  <c r="I338" i="1" s="1"/>
  <c r="E330" i="1"/>
  <c r="I330" i="1" s="1"/>
  <c r="E351" i="1"/>
  <c r="I351" i="1" s="1"/>
  <c r="E359" i="1"/>
  <c r="I359" i="1" s="1"/>
  <c r="E332" i="1"/>
  <c r="I332" i="1" s="1"/>
  <c r="E345" i="1"/>
  <c r="I345" i="1" s="1"/>
  <c r="E319" i="1"/>
  <c r="I319" i="1" s="1"/>
  <c r="E339" i="1"/>
  <c r="I339" i="1" s="1"/>
  <c r="E341" i="1"/>
  <c r="I341" i="1" s="1"/>
  <c r="E342" i="1"/>
  <c r="I342" i="1" s="1"/>
  <c r="E328" i="1"/>
  <c r="I328" i="1" s="1"/>
  <c r="E349" i="1"/>
  <c r="I349" i="1" s="1"/>
  <c r="E321" i="1"/>
  <c r="I321" i="1" s="1"/>
  <c r="E333" i="1"/>
  <c r="I333" i="1" s="1"/>
  <c r="E358" i="1"/>
  <c r="I358" i="1" s="1"/>
  <c r="E327" i="1"/>
  <c r="I327" i="1" s="1"/>
  <c r="E340" i="1"/>
  <c r="I340" i="1" s="1"/>
  <c r="E335" i="1"/>
  <c r="I335" i="1" s="1"/>
  <c r="E361" i="1"/>
  <c r="I361" i="1" s="1"/>
  <c r="E348" i="1"/>
  <c r="I348" i="1" s="1"/>
  <c r="E312" i="1"/>
  <c r="I312" i="1" s="1"/>
  <c r="E362" i="1"/>
  <c r="I362" i="1" s="1"/>
  <c r="E331" i="1"/>
  <c r="I331" i="1" s="1"/>
  <c r="E336" i="1"/>
  <c r="I336" i="1" s="1"/>
  <c r="E316" i="1"/>
  <c r="I316" i="1" s="1"/>
  <c r="E355" i="1"/>
  <c r="I355" i="1" s="1"/>
  <c r="E364" i="1"/>
  <c r="I364" i="1" s="1"/>
  <c r="E313" i="1"/>
  <c r="I313" i="1" s="1"/>
  <c r="E325" i="1"/>
  <c r="I325" i="1" s="1"/>
  <c r="E363" i="1"/>
  <c r="I363" i="1" s="1"/>
  <c r="E350" i="1"/>
  <c r="I350" i="1" s="1"/>
  <c r="E320" i="1"/>
  <c r="I320" i="1" s="1"/>
  <c r="E329" i="1"/>
  <c r="I329" i="1" s="1"/>
  <c r="E346" i="1"/>
  <c r="I346" i="1" s="1"/>
  <c r="E354" i="1"/>
  <c r="I354" i="1" s="1"/>
  <c r="E314" i="1"/>
  <c r="I314" i="1" s="1"/>
  <c r="E315" i="1"/>
  <c r="I315" i="1" s="1"/>
  <c r="E334" i="1"/>
  <c r="I334" i="1" s="1"/>
  <c r="E352" i="1"/>
  <c r="I352" i="1" s="1"/>
  <c r="E343" i="1"/>
  <c r="I343" i="1" s="1"/>
  <c r="E356" i="1"/>
  <c r="I356" i="1" s="1"/>
  <c r="E311" i="1"/>
  <c r="I311" i="1" s="1"/>
  <c r="E360" i="1"/>
  <c r="I360" i="1" s="1"/>
  <c r="E317" i="1"/>
  <c r="I317" i="1" s="1"/>
  <c r="E353" i="1"/>
  <c r="I353" i="1" s="1"/>
  <c r="E326" i="1"/>
  <c r="I326" i="1" s="1"/>
  <c r="E347" i="1"/>
  <c r="I347" i="1" s="1"/>
  <c r="E357" i="1"/>
  <c r="I357" i="1" s="1"/>
  <c r="E276" i="1"/>
  <c r="E205" i="1"/>
  <c r="E132" i="1"/>
  <c r="E104" i="1"/>
  <c r="F49" i="1"/>
  <c r="E238" i="1"/>
  <c r="E269" i="1"/>
  <c r="E232" i="1"/>
  <c r="F66" i="1"/>
  <c r="F71" i="1" s="1"/>
  <c r="E272" i="1"/>
  <c r="E229" i="1"/>
  <c r="E260" i="1"/>
  <c r="E253" i="1"/>
  <c r="H73" i="1"/>
  <c r="D66" i="1"/>
  <c r="D71" i="1" s="1"/>
  <c r="A54" i="1"/>
  <c r="E230" i="1"/>
  <c r="E277" i="1"/>
  <c r="E126" i="1"/>
  <c r="E239" i="1"/>
  <c r="E227" i="1"/>
  <c r="E259" i="1"/>
  <c r="E252" i="1"/>
  <c r="D172" i="1"/>
  <c r="E170" i="1" s="1"/>
  <c r="E271" i="1"/>
  <c r="E256" i="1"/>
  <c r="E123" i="1"/>
  <c r="E217" i="1"/>
  <c r="E73" i="1"/>
  <c r="E247" i="1"/>
  <c r="E261" i="1"/>
  <c r="E203" i="1"/>
  <c r="E228" i="1"/>
  <c r="E211" i="1"/>
  <c r="E130" i="1"/>
  <c r="E109" i="1"/>
  <c r="E66" i="1"/>
  <c r="E71" i="1" s="1"/>
  <c r="E255" i="1"/>
  <c r="H92" i="1"/>
  <c r="E246" i="1"/>
  <c r="E258" i="1"/>
  <c r="E278" i="1"/>
  <c r="Z292" i="1"/>
  <c r="F88" i="1"/>
  <c r="F90" i="1" s="1"/>
  <c r="E235" i="1"/>
  <c r="E208" i="1"/>
  <c r="E216" i="1"/>
  <c r="E125" i="1"/>
  <c r="E108" i="1"/>
  <c r="E106" i="1"/>
  <c r="E254" i="1"/>
  <c r="E49" i="1"/>
  <c r="H51" i="1"/>
  <c r="D47" i="1"/>
  <c r="A35" i="1"/>
  <c r="E129" i="1"/>
  <c r="E236" i="1"/>
  <c r="F172" i="1"/>
  <c r="E89" i="1" s="1"/>
  <c r="F73" i="1"/>
  <c r="E215" i="1"/>
  <c r="D298" i="1"/>
  <c r="E292" i="1"/>
  <c r="E133" i="1"/>
  <c r="E116" i="1"/>
  <c r="D88" i="1" l="1"/>
  <c r="E197" i="1"/>
  <c r="E88" i="1"/>
  <c r="E90" i="1" s="1"/>
  <c r="F30" i="1"/>
  <c r="E135" i="1"/>
  <c r="E263" i="1"/>
  <c r="E282" i="1"/>
  <c r="D89" i="1"/>
  <c r="E165" i="1"/>
  <c r="E150" i="1"/>
  <c r="E161" i="1"/>
  <c r="E146" i="1"/>
  <c r="E143" i="1"/>
  <c r="E166" i="1"/>
  <c r="E151" i="1"/>
  <c r="E168" i="1"/>
  <c r="E148" i="1"/>
  <c r="E167" i="1"/>
  <c r="E154" i="1"/>
  <c r="E157" i="1"/>
  <c r="E156" i="1"/>
  <c r="E144" i="1"/>
  <c r="E162" i="1"/>
  <c r="E164" i="1"/>
  <c r="E147" i="1"/>
  <c r="E153" i="1"/>
  <c r="E159" i="1"/>
  <c r="E152" i="1"/>
  <c r="E158" i="1"/>
  <c r="E142" i="1"/>
  <c r="E145" i="1"/>
  <c r="E155" i="1"/>
  <c r="E160" i="1"/>
  <c r="E163" i="1"/>
  <c r="E169" i="1"/>
  <c r="E171" i="1"/>
  <c r="E149" i="1"/>
  <c r="D49" i="1"/>
  <c r="E220" i="1"/>
  <c r="E240" i="1"/>
  <c r="D90" i="1" l="1"/>
  <c r="E30" i="1"/>
  <c r="E172" i="1"/>
  <c r="A139" i="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Tuulikki Nieminen</author>
  </authors>
  <commentList>
    <comment ref="AG358" authorId="0" shapeId="0" xr:uid="{AB9ACBD1-B27C-4279-A3D2-2486E58D3F33}">
      <text>
        <r>
          <rPr>
            <b/>
            <sz val="9"/>
            <color indexed="81"/>
            <rFont val="Tahoma"/>
            <family val="2"/>
          </rPr>
          <t>Tuulikki Nieminen:</t>
        </r>
        <r>
          <rPr>
            <sz val="9"/>
            <color indexed="81"/>
            <rFont val="Tahoma"/>
            <family val="2"/>
          </rPr>
          <t xml:space="preserve">
HUOM! Enter: "työelämään"</t>
        </r>
      </text>
    </comment>
    <comment ref="AG360" authorId="0" shapeId="0" xr:uid="{11686535-834E-4999-A78B-A7B2DA3AB4E0}">
      <text>
        <r>
          <rPr>
            <b/>
            <sz val="9"/>
            <color indexed="81"/>
            <rFont val="Tahoma"/>
            <family val="2"/>
          </rPr>
          <t>Tuulikki Nieminen:</t>
        </r>
        <r>
          <rPr>
            <sz val="9"/>
            <color indexed="81"/>
            <rFont val="Tahoma"/>
            <family val="2"/>
          </rPr>
          <t xml:space="preserve">
uusi 2016</t>
        </r>
      </text>
    </comment>
  </commentList>
</comments>
</file>

<file path=xl/sharedStrings.xml><?xml version="1.0" encoding="utf-8"?>
<sst xmlns="http://schemas.openxmlformats.org/spreadsheetml/2006/main" count="1504" uniqueCount="784">
  <si>
    <t xml:space="preserve">Hakuarvot: </t>
  </si>
  <si>
    <t>Piilota</t>
  </si>
  <si>
    <t>Kaikki</t>
  </si>
  <si>
    <t>&gt; Hakuaika, aloitus (muutetaan asiakastilastot-sivulta)</t>
  </si>
  <si>
    <t>ETSIVÄT</t>
  </si>
  <si>
    <t>Kaikki statukset</t>
  </si>
  <si>
    <t>*</t>
  </si>
  <si>
    <t>Uudet</t>
  </si>
  <si>
    <t xml:space="preserve">- KAIKKI: </t>
  </si>
  <si>
    <t>hakuarvo</t>
  </si>
  <si>
    <t>ComboBox_EtKun</t>
  </si>
  <si>
    <t>&gt; Hakuaika, päätös (muutetaan asiakastilastot-sivulta)</t>
  </si>
  <si>
    <t>Yhteydenottopyynnöt</t>
  </si>
  <si>
    <t>ComboBox_EtStatus#yhteydenottopyyntö</t>
  </si>
  <si>
    <t>Uudet (ei vanhoja jaksoja)</t>
  </si>
  <si>
    <t xml:space="preserve">- UUDET: </t>
  </si>
  <si>
    <t>montako</t>
  </si>
  <si>
    <t>&gt; Status</t>
  </si>
  <si>
    <t>Työntekijöitä</t>
  </si>
  <si>
    <t>Naisia</t>
  </si>
  <si>
    <t>Kontaktit</t>
  </si>
  <si>
    <t>ComboBox_EtStatus#kontakti</t>
  </si>
  <si>
    <t xml:space="preserve">- UUSIMMAT: </t>
  </si>
  <si>
    <t>1. rivi</t>
  </si>
  <si>
    <t>Kaikki kunnat</t>
  </si>
  <si>
    <t>&gt; Kunta</t>
  </si>
  <si>
    <t>Henkilötyövuosia (HTV)</t>
  </si>
  <si>
    <t>Tavoitetut</t>
  </si>
  <si>
    <t>ComboBox_EtStatus#tavoitettu</t>
  </si>
  <si>
    <t xml:space="preserve">&gt; Asiakkuus
</t>
  </si>
  <si>
    <t>Etsivät nuorisotyöntekijät (HLÖ)</t>
  </si>
  <si>
    <t>tyhja</t>
  </si>
  <si>
    <t>Ei kuntaluokkaa</t>
  </si>
  <si>
    <t>KAIKKI</t>
  </si>
  <si>
    <t>OptionButton_EtNainen</t>
  </si>
  <si>
    <t>OptionButton_EtMies</t>
  </si>
  <si>
    <t>muut</t>
  </si>
  <si>
    <t>Muut kunnat</t>
  </si>
  <si>
    <t>nuori</t>
  </si>
  <si>
    <t>vanha</t>
  </si>
  <si>
    <t>ComboBox_EtKuntakoodi_00000001</t>
  </si>
  <si>
    <t>OK</t>
  </si>
  <si>
    <t>ComboBox_EtKuntakoodi_00000002</t>
  </si>
  <si>
    <t>yhteiset asiakkaat</t>
  </si>
  <si>
    <t>ComboBox_EtKuntakoodi_00000003</t>
  </si>
  <si>
    <t>muunsukupuoliset</t>
  </si>
  <si>
    <t>pp.kk.vvvv</t>
  </si>
  <si>
    <t xml:space="preserve">Kuva: </t>
  </si>
  <si>
    <t>ComboBox_EtKuntakoodi_00000004</t>
  </si>
  <si>
    <t>ComboBox_EtKuntakoodi_00000005</t>
  </si>
  <si>
    <t>ComboBox_EtKuntakoodi_00000006</t>
  </si>
  <si>
    <r>
      <t>YHTEYDENOTTOPYYNNÖT</t>
    </r>
    <r>
      <rPr>
        <b/>
        <sz val="11"/>
        <color theme="1"/>
        <rFont val="Calibri"/>
        <family val="2"/>
        <scheme val="minor"/>
      </rPr>
      <t xml:space="preserve"> (sisältää tavoitetut, kontaktit ja ei saatu yhteyttä)</t>
    </r>
  </si>
  <si>
    <t>kaikki hakuetoon</t>
  </si>
  <si>
    <t>ComboBox_EtKuntakoodi_00000007</t>
  </si>
  <si>
    <t>Onko vanha tilastopohja vai ei?</t>
  </si>
  <si>
    <t>ComboBox_EtKuntakoodi_00000008</t>
  </si>
  <si>
    <t>Nuoret yhteensä</t>
  </si>
  <si>
    <t>Miehiä*</t>
  </si>
  <si>
    <t>Tiedoksi: 29v. ja vanhempi</t>
  </si>
  <si>
    <t>Toimenpiteissin saapumisarvon haku</t>
  </si>
  <si>
    <t>ComboBox_EtKuntakoodi_00000009</t>
  </si>
  <si>
    <t>Alle 16-vuotiaita</t>
  </si>
  <si>
    <t>alle 16</t>
  </si>
  <si>
    <t>millä tp rivillä on tiedot voimassa?</t>
  </si>
  <si>
    <t>ComboBox_EtKuntakoodi_00000010</t>
  </si>
  <si>
    <t>16-20-vuotiaita</t>
  </si>
  <si>
    <t>16-20</t>
  </si>
  <si>
    <t>ComboBox_EtKuntakoodi_00000011</t>
  </si>
  <si>
    <t>21-25-vuotiaita</t>
  </si>
  <si>
    <t>ei tav, muunsukupuoliset</t>
  </si>
  <si>
    <t>21-25</t>
  </si>
  <si>
    <t>ComboBox_EtKuntakoodi_00000012</t>
  </si>
  <si>
    <t>26-28-vuotiaita</t>
  </si>
  <si>
    <t>kont, muunsukupuoliset</t>
  </si>
  <si>
    <t>26-28</t>
  </si>
  <si>
    <t>ComboBox_EtKuntakoodi_00000013</t>
  </si>
  <si>
    <t>ei tietoa</t>
  </si>
  <si>
    <t>tav, muunsukupuoliset</t>
  </si>
  <si>
    <t>EI</t>
  </si>
  <si>
    <t>ComboBox_EtKuntakoodi_00000014</t>
  </si>
  <si>
    <t>Yhteensä</t>
  </si>
  <si>
    <t>ComboBox_EtKuntakoodi_00000015</t>
  </si>
  <si>
    <t>yli 28</t>
  </si>
  <si>
    <t>ComboBox_EtKuntakoodi_00000016</t>
  </si>
  <si>
    <t>ComboBox_EtKuntakoodi_00000017</t>
  </si>
  <si>
    <t>ComboBox_EtKuntakoodi_00000018</t>
  </si>
  <si>
    <t>ComboBox_EtKuntakoodi_00000019</t>
  </si>
  <si>
    <t>ComboBox_EtKuntakoodi_00000020</t>
  </si>
  <si>
    <t>Aktiiviset yhteydenottopyynnöt</t>
  </si>
  <si>
    <t>ComboBox_EtKuntakoodi_00000021</t>
  </si>
  <si>
    <t>Päättyneet yhteydenottopyynnöt</t>
  </si>
  <si>
    <t>ComboBox_EtKuntakoodi_00000022</t>
  </si>
  <si>
    <t>ComboBox_EtKuntakoodi_00000023</t>
  </si>
  <si>
    <t>ComboBox_EtKuntakoodi_00000024</t>
  </si>
  <si>
    <t>ComboBox_EtKuntakoodi_00000025</t>
  </si>
  <si>
    <r>
      <t xml:space="preserve">EI SAATU YHTEYTTÄ </t>
    </r>
    <r>
      <rPr>
        <b/>
        <sz val="11"/>
        <color theme="1"/>
        <rFont val="Calibri"/>
        <family val="2"/>
        <scheme val="minor"/>
      </rPr>
      <t>(asiakkuus jäi yhteydenottopyynnöksi)</t>
    </r>
  </si>
  <si>
    <t>ComboBox_EtKuntakoodi_00000026</t>
  </si>
  <si>
    <t>ComboBox_EtKuntakoodi_00000027</t>
  </si>
  <si>
    <t>ComboBox_EtKuntakoodi_00000028</t>
  </si>
  <si>
    <t>ComboBox_EtKuntakoodi_00000029</t>
  </si>
  <si>
    <t>ComboBox_Etpaatos_syy#ei saatu kontaktia</t>
  </si>
  <si>
    <t>ComboBox_EtKuntakoodi_00000030</t>
  </si>
  <si>
    <t>Yritetään yhä saada yhteyttä</t>
  </si>
  <si>
    <t>Päättynyt: Ei saatu yhteyttä</t>
  </si>
  <si>
    <t>KONTAKTIT</t>
  </si>
  <si>
    <t>ComboBox_Etpaatos_syy#nuori ei halua aloittaa asiakkuutta</t>
  </si>
  <si>
    <t>ComboBox_Etpaatos_syy#nuorella ei ole tarvetta asiakkuuteen</t>
  </si>
  <si>
    <t>ComboBox_Etpaatos_syy#ohjattu kertaluonteisesti</t>
  </si>
  <si>
    <t>ComboBox_Etpaatos_syy#ohjattu puhelimitse</t>
  </si>
  <si>
    <t>KAAVA ERO</t>
  </si>
  <si>
    <t>Aktiivinen kontakti</t>
  </si>
  <si>
    <t>Päättynyt: Nuori ei halua aloittaa asiakkuutta</t>
  </si>
  <si>
    <t>Päättynyt: Nuorella ei ole tarvetta asiakkuuteen</t>
  </si>
  <si>
    <t>Päättynyt: Ohjattu kertaluonteisesti</t>
  </si>
  <si>
    <t>Päättynyt: Muu</t>
  </si>
  <si>
    <t>Sivun alkuun</t>
  </si>
  <si>
    <t>Päättynyt kontakti</t>
  </si>
  <si>
    <t>TAVOITETUT</t>
  </si>
  <si>
    <t>HUOM! Nuoret, joille on kirjattu toimenpiteitä, lasketaan aina tavoitetuiksi.</t>
  </si>
  <si>
    <t>Yhä asiakkuudessa</t>
  </si>
  <si>
    <t>Päättynyt asiakkuus</t>
  </si>
  <si>
    <t>muutos 2021</t>
  </si>
  <si>
    <t>Ohjaava taho</t>
  </si>
  <si>
    <t>Miehiä</t>
  </si>
  <si>
    <t>määrä</t>
  </si>
  <si>
    <t>osuus</t>
  </si>
  <si>
    <t>Oppilaitos</t>
  </si>
  <si>
    <t>Peruskoulu</t>
  </si>
  <si>
    <t>ComboBox_EtSaapunut_1#peruskoulu</t>
  </si>
  <si>
    <t>peruskoulu</t>
  </si>
  <si>
    <t>Lukio</t>
  </si>
  <si>
    <t>ComboBox_EtSaapunut_1#lukio</t>
  </si>
  <si>
    <t>lukio</t>
  </si>
  <si>
    <t>Ammatillinen oppilaitos</t>
  </si>
  <si>
    <t>ComboBox_EtSaapunut_1#ammatillinen oppilaitos</t>
  </si>
  <si>
    <t>ComboBox_EtSaapunut_1#toisen asteen oppilaitos</t>
  </si>
  <si>
    <t>ammatillinen oppilaitos</t>
  </si>
  <si>
    <t>Kansanopisto'''</t>
  </si>
  <si>
    <t>ComboBox_EtSaapunut_1#kansanopisto</t>
  </si>
  <si>
    <t>kansanopisto</t>
  </si>
  <si>
    <t>Korkeakoulu'''</t>
  </si>
  <si>
    <t>ComboBox_EtSaapunut_1#korkeakoulu</t>
  </si>
  <si>
    <t>korkeakoulu</t>
  </si>
  <si>
    <t>Muu oppilaitos</t>
  </si>
  <si>
    <t>ComboBox_EtSaapunut_1#muu oppilaitos</t>
  </si>
  <si>
    <t>muu oppilaitos</t>
  </si>
  <si>
    <t>Sosiaali- ja terveystoimi</t>
  </si>
  <si>
    <t>Sosiaalitoimi''</t>
  </si>
  <si>
    <t>ComboBox_EtSaapunut_1#sosiaalitoimi</t>
  </si>
  <si>
    <t>sosiaalitoimi</t>
  </si>
  <si>
    <t>Aikuissosiaalityö'''</t>
  </si>
  <si>
    <t>ComboBox_EtSaapunut_1#aikuissosiaalityö</t>
  </si>
  <si>
    <t>aikuissosiaalityö</t>
  </si>
  <si>
    <t>Lastensuojelu'''</t>
  </si>
  <si>
    <t>ComboBox_EtSaapunut_1#lastensuojelu</t>
  </si>
  <si>
    <t>lastensuojelu</t>
  </si>
  <si>
    <t>Muu sosiaalityö'''</t>
  </si>
  <si>
    <t>ComboBox_EtSaapunut_1#muu sosiaalityö</t>
  </si>
  <si>
    <t>muu sosiaalityö</t>
  </si>
  <si>
    <t>Terveystoimi</t>
  </si>
  <si>
    <t>ComboBox_EtSaapunut_1#terveystoimi</t>
  </si>
  <si>
    <t>terveystoimi</t>
  </si>
  <si>
    <t>Mielenterveyspalvelu</t>
  </si>
  <si>
    <t>ComboBox_EtSaapunut_1#mielenterveyspalvelu</t>
  </si>
  <si>
    <t>mielenterveyspalvelu</t>
  </si>
  <si>
    <t>Päihdepalvelu'''</t>
  </si>
  <si>
    <t>ComboBox_EtSaapunut_1#päihdepalvelu</t>
  </si>
  <si>
    <t>päihdepalvelu</t>
  </si>
  <si>
    <t>Kunnallinen nuorisotyö</t>
  </si>
  <si>
    <t>ComboBox_EtSaapunut_1#kunnallinen nuorisotyö</t>
  </si>
  <si>
    <t>ComboBox_EtSaapunut_1#nuorisotyö</t>
  </si>
  <si>
    <t>kunnallinen nuorisotyö</t>
  </si>
  <si>
    <t>Katutyö</t>
  </si>
  <si>
    <t>ComboBox_EtSaapunut_1#katutyö</t>
  </si>
  <si>
    <t>katutyö</t>
  </si>
  <si>
    <t>Etsivä nuorisotyö</t>
  </si>
  <si>
    <t>ComboBox_EtSaapunut_1#etsivä nuorisotyö</t>
  </si>
  <si>
    <t>ComboBox_EtSaapunut_1#toinen etsivä nuorisotyö</t>
  </si>
  <si>
    <t>etsivä nuorisotyö</t>
  </si>
  <si>
    <t>Työpaja</t>
  </si>
  <si>
    <t>ComboBox_EtSaapunut_1#työpaja</t>
  </si>
  <si>
    <t>työpaja</t>
  </si>
  <si>
    <t>Työllisyyspalvelut</t>
  </si>
  <si>
    <t>Työ- ja elinkeinohallinto'</t>
  </si>
  <si>
    <t>työ- ja elinkeinohallinto</t>
  </si>
  <si>
    <t>TE-palvelut</t>
  </si>
  <si>
    <t>ComboBox_EtSaapunut_1#TE-palvelut</t>
  </si>
  <si>
    <t>ComboBox_EtSaapunut_1#TE-toimisto</t>
  </si>
  <si>
    <t>Työvoiman palvelukeskus</t>
  </si>
  <si>
    <t>ComboBox_EtSaapunut_1#työvoiman palvelukeskus</t>
  </si>
  <si>
    <t>työvoiman palvelukeskus</t>
  </si>
  <si>
    <t>Kunnan työllisyyspalvelut'''</t>
  </si>
  <si>
    <t>ComboBox_EtSaapunut_1#kunnan työllisyyspalvelut</t>
  </si>
  <si>
    <t>kunnan työllisyyspalvelut</t>
  </si>
  <si>
    <t>Kuntakokeilu'''</t>
  </si>
  <si>
    <t>ComboBox_EtSaapunut_1#kuntakokeilu</t>
  </si>
  <si>
    <t>kuntakokeilu</t>
  </si>
  <si>
    <t>Virallinen toimiala</t>
  </si>
  <si>
    <t>KELA</t>
  </si>
  <si>
    <t>ComboBox_EtSaapunut_1#KELA</t>
  </si>
  <si>
    <t>Ohjaamo</t>
  </si>
  <si>
    <t>ComboBox_EtSaapunut_1#ohjaamo</t>
  </si>
  <si>
    <t>ohjaamo</t>
  </si>
  <si>
    <t>Poliisi ja ankkuri-toiminta'''</t>
  </si>
  <si>
    <t>ComboBox_EtSaapunut_1#poliisi ja ankkuri-toiminta</t>
  </si>
  <si>
    <t>poliisi ja ankkuri-toiminta</t>
  </si>
  <si>
    <t>Kutsunnat (Aikalisä)</t>
  </si>
  <si>
    <t>ComboBox_EtSaapunut_1#kutsunnat (Aikalisä)</t>
  </si>
  <si>
    <t>ComboBox_EtSaapunut_1#kutsunnat (Time out -toiminta)</t>
  </si>
  <si>
    <t>kutsunnat (Aikalisä)</t>
  </si>
  <si>
    <t>Varusmiespalvelu (Aikalisä)</t>
  </si>
  <si>
    <t>ComboBox_EtSaapunut_1#varusmiespalvelu (Aikalisä)</t>
  </si>
  <si>
    <t>ComboBox_EtSaapunut_1#varusmiespalvelu (Time out -toiminta)</t>
  </si>
  <si>
    <t>varusmiespalvelu (Aikalisä)</t>
  </si>
  <si>
    <t>Siviilipalvelu (Aikalisä)</t>
  </si>
  <si>
    <t>ComboBox_EtSaapunut_1#siviilipalvelu (Aikalisä)</t>
  </si>
  <si>
    <t>ComboBox_EtSaapunut_1#siviilipalvelu (Time out -toiminta)</t>
  </si>
  <si>
    <t>siviilipalvelu (Aikalisä)</t>
  </si>
  <si>
    <t>ComboBox_EtSaapunut_1#muu viranomaistaho</t>
  </si>
  <si>
    <t>muu viranomaistaho</t>
  </si>
  <si>
    <t>Suoraan / kavereiden- tai sukulaisen yhteydenotto</t>
  </si>
  <si>
    <t>Vanhempien / sukulaisen yhteydenotto</t>
  </si>
  <si>
    <t>ComboBox_EtSaapunut_1#vanhempien / sukulaisen yhteydenotto</t>
  </si>
  <si>
    <t>vanhempien / sukulaisen yhteydenotto</t>
  </si>
  <si>
    <t>Kavereiden yhteydenotto</t>
  </si>
  <si>
    <t>ComboBox_EtSaapunut_1#kavereiden yhteydenotto</t>
  </si>
  <si>
    <t>kavereiden yhteydenotto</t>
  </si>
  <si>
    <t>Nuorten yhteydenotto sähköisen median kautta</t>
  </si>
  <si>
    <t>ComboBox_EtSaapunut_1#nuoren yhteydenotto sähköisen median kautta</t>
  </si>
  <si>
    <t>nuoren yhteydenotto sähköisen median kautta</t>
  </si>
  <si>
    <t>Nuorten suora yhteydenotto</t>
  </si>
  <si>
    <t>ComboBox_EtSaapunut_1#nuoren suora yhteydenotto</t>
  </si>
  <si>
    <t>nuoren suora yhteydenotto</t>
  </si>
  <si>
    <t>Muut</t>
  </si>
  <si>
    <t>3. sektori / järjestöt</t>
  </si>
  <si>
    <t>ComboBox_EtSaapunut_1#3. sektori / järjestöt</t>
  </si>
  <si>
    <t>ComboBox_EtSaapunut_1#3. sektori</t>
  </si>
  <si>
    <t>Seurakunta'''</t>
  </si>
  <si>
    <t>ComboBox_EtSaapunut_1#seurakunta</t>
  </si>
  <si>
    <t>seurakunta</t>
  </si>
  <si>
    <t>Yritykset'''</t>
  </si>
  <si>
    <t>ComboBox_EtSaapunut_1#yritykset</t>
  </si>
  <si>
    <t>yritykset</t>
  </si>
  <si>
    <t>Muu taho</t>
  </si>
  <si>
    <t>ComboBox_EtSaapunut_1#muu taho</t>
  </si>
  <si>
    <t>muu taho</t>
  </si>
  <si>
    <t>Ei tietoa</t>
  </si>
  <si>
    <t>ComboBox_EtSaapunut_1#ei tietoa</t>
  </si>
  <si>
    <t>Ei kirjattu</t>
  </si>
  <si>
    <t>Nuoria (-28)  yhteensä</t>
  </si>
  <si>
    <t>piilota</t>
  </si>
  <si>
    <t>ComboBox_Etpaatos_syy#</t>
  </si>
  <si>
    <t>Muutokset: 'poistunut 2018, ''poistunut 2021, '''uusi arvo 2021</t>
  </si>
  <si>
    <t>*****YHTEYDENOTTOPYYNTÖ*****</t>
  </si>
  <si>
    <t>pois 2021</t>
  </si>
  <si>
    <t>*****KONTAKTI*****</t>
  </si>
  <si>
    <t>TRIM 2020</t>
  </si>
  <si>
    <t xml:space="preserve">Sijoittuminen ja yhteistyön päättymisen syy </t>
  </si>
  <si>
    <t>Sosiaali- ja terveystoimen ja KELAn palvelut</t>
  </si>
  <si>
    <t xml:space="preserve">Mielenterveyspalvelut </t>
  </si>
  <si>
    <t>ComboBox_Etpaatos_syy#mielenterveyspalvelut</t>
  </si>
  <si>
    <t>Päihdepalvelut ja -kuntoutus</t>
  </si>
  <si>
    <t>ComboBox_Etpaatos_syy#päihdepalvelut ja -kuntoutus</t>
  </si>
  <si>
    <t>ComboBox_Etpaatos_syy#päihdekuntoutus</t>
  </si>
  <si>
    <t>*****TAVOITETTU*****</t>
  </si>
  <si>
    <t xml:space="preserve">Muut terveyskeskuspalvelut </t>
  </si>
  <si>
    <t>ComboBox_Etpaatos_syy#muut terveyskeskuspalvelut</t>
  </si>
  <si>
    <t>Sosiaalitoimen palvelut</t>
  </si>
  <si>
    <t>ComboBox_Etpaatos_syy#sosiaalitoimen palvelut</t>
  </si>
  <si>
    <t>Kelan kuntoutuspalvelut'''</t>
  </si>
  <si>
    <t>ComboBox_Etpaatos_syy#Kelan kuntoutuspalvelut</t>
  </si>
  <si>
    <t>Työhön liittyvät toimenpiteet</t>
  </si>
  <si>
    <t xml:space="preserve">Työpaja </t>
  </si>
  <si>
    <t>ComboBox_Etpaatos_syy#työpaja</t>
  </si>
  <si>
    <t>Kuntouttava työtoiminta'''</t>
  </si>
  <si>
    <t>ComboBox_Etpaatos_syy#kuntouttava työtoiminta</t>
  </si>
  <si>
    <t xml:space="preserve">Työkokeilu </t>
  </si>
  <si>
    <t>ComboBox_Etpaatos_syy#työkokeilu</t>
  </si>
  <si>
    <t>ComboBox_Etpaatos_syy#te-toimisto työkokeilu</t>
  </si>
  <si>
    <t>Julkiset työelämään liittyvät palvelut</t>
  </si>
  <si>
    <t>ComboBox_Etpaatos_syy#julkiset työelämään liittyvät palvelut</t>
  </si>
  <si>
    <t>ComboBox_Etpaatos_syy#te-toimiston muut palvelut</t>
  </si>
  <si>
    <t>Työhön avoimille työmarkkinoille</t>
  </si>
  <si>
    <t>ComboBox_Etpaatos_syy#työhön avoimille työmarkkinoille</t>
  </si>
  <si>
    <t>*****Työhön liittyvät toimenpiteet*****</t>
  </si>
  <si>
    <t>ComboBox_Etpaatos_syy#muualle työelämään</t>
  </si>
  <si>
    <t>Opinnot</t>
  </si>
  <si>
    <t>Aloittanut 2. asteen opinnot</t>
  </si>
  <si>
    <t>ComboBox_Etpaatos_syy#aloittanut 2. asteen opinnot</t>
  </si>
  <si>
    <t>Jatkanut 2. asteen opintoja</t>
  </si>
  <si>
    <t>ComboBox_Etpaatos_syy#jatkanut 2. asteen opintoja</t>
  </si>
  <si>
    <t>Muu opiskelu</t>
  </si>
  <si>
    <t>ComboBox_Etpaatos_syy#muu opiskelu</t>
  </si>
  <si>
    <t>Muut palvelut ja toimenpiteet</t>
  </si>
  <si>
    <t>Ohjaus toisille etsiville</t>
  </si>
  <si>
    <t>ComboBox_Etpaatos_syy#ohjaus toisille etsiville</t>
  </si>
  <si>
    <t>ComboBox_Etpaatos_syy#starttivalmennus</t>
  </si>
  <si>
    <t>Kansalaistoiminta ja vapaaehtoistyö'''</t>
  </si>
  <si>
    <t>ComboBox_Etpaatos_syy#kansalaistoiminta ja vapaaehtoistyö</t>
  </si>
  <si>
    <t xml:space="preserve">Muut toimenpiteet </t>
  </si>
  <si>
    <t>ComboBox_Etpaatos_syy#muut toimenpiteet</t>
  </si>
  <si>
    <t>Henkilökohtainen syy</t>
  </si>
  <si>
    <t>Perhevapaa</t>
  </si>
  <si>
    <t>ComboBox_Etpaatos_syy#perhevapaa</t>
  </si>
  <si>
    <t>Varusmiespalvelu</t>
  </si>
  <si>
    <t>ComboBox_Etpaatos_syy#varusmiespalvelu</t>
  </si>
  <si>
    <t>Siviilipalvelu</t>
  </si>
  <si>
    <t>ComboBox_Etpaatos_syy#siviilipalvelu</t>
  </si>
  <si>
    <t>*****Muut palvelut ja toimenpiteet*****</t>
  </si>
  <si>
    <t>Sairasloma</t>
  </si>
  <si>
    <t>ComboBox_Etpaatos_syy#sairasloma</t>
  </si>
  <si>
    <t>Eläke</t>
  </si>
  <si>
    <t>ComboBox_Etpaatos_syy#eläke</t>
  </si>
  <si>
    <t>Muutto toiselle paikkakunnalle</t>
  </si>
  <si>
    <t>ComboBox_Etpaatos_syy#muutto toiselle paikkakunnalle</t>
  </si>
  <si>
    <t>Muu</t>
  </si>
  <si>
    <t>Ei enää halua palvelua</t>
  </si>
  <si>
    <t>ComboBox_Etpaatos_syy#ei enää halua palvelua</t>
  </si>
  <si>
    <t>Ei enää tavoiteta - kadonnut</t>
  </si>
  <si>
    <t>ComboBox_Etpaatos_syy#ei enää tavoiteta - kadonnut</t>
  </si>
  <si>
    <t>*****Henkilökohtainen syy*****</t>
  </si>
  <si>
    <t>On jo etsivän asiakas'''</t>
  </si>
  <si>
    <t>ComboBox_Etpaatos_syy#on jo etsivän asiakas</t>
  </si>
  <si>
    <t>Muu syy</t>
  </si>
  <si>
    <t>ComboBox_Etpaatos_syy#muu syy</t>
  </si>
  <si>
    <t>Muu (sis. eri statuksen päätökset)</t>
  </si>
  <si>
    <t>ComboBox_Etpaatos_syy#ei tietoa</t>
  </si>
  <si>
    <t>Asiakkuuden päättäneitä nuoria (-28) yhteensä</t>
  </si>
  <si>
    <t>Muutokset: ''poistunut 2021, '''uusi arvo 2021</t>
  </si>
  <si>
    <t>*****Muu*****</t>
  </si>
  <si>
    <t>Koulutustilanne</t>
  </si>
  <si>
    <t>Peruskoulussa</t>
  </si>
  <si>
    <t>ComboBox_EtKoulutustausta_muu_alku#edelleen peruskoulussa</t>
  </si>
  <si>
    <t>Peruskoulu keskeytynyt</t>
  </si>
  <si>
    <t>ComboBox_EtKoulutustausta_muu_alku#peruskoulu keskeytynyt</t>
  </si>
  <si>
    <t>Peruskoulu suoritettu</t>
  </si>
  <si>
    <t>ComboBox_EtKoulutustausta_muu_alku#peruskoulu suoritettu</t>
  </si>
  <si>
    <t>Suorittamassa lukiota</t>
  </si>
  <si>
    <t>ComboBox_EtKoulutustausta_muu_alku#suorittamassa lukiota</t>
  </si>
  <si>
    <t>Lukio keskeytynyt</t>
  </si>
  <si>
    <t>ComboBox_EtKoulutustausta_muu_alku#lukio keskeytynyt</t>
  </si>
  <si>
    <t>Lukion oppimäärä</t>
  </si>
  <si>
    <t>ComboBox_EtKoulutustausta_muu_alku#lukion oppimäärä</t>
  </si>
  <si>
    <t>Ylioppilas</t>
  </si>
  <si>
    <t>ComboBox_EtKoulutustausta_muu_alku#ylioppilas</t>
  </si>
  <si>
    <t>Ammatillinen perustutkinto</t>
  </si>
  <si>
    <t>Suorittamassa 2. asteen ammatillista tutkintoa</t>
  </si>
  <si>
    <t>ComboBox_EtKoulutustausta_muu_alku#suorittamassa 2. asteen ammatillista tutkintoa</t>
  </si>
  <si>
    <t>Keskeytynyt 2. asteen ammatillinen tutkinto</t>
  </si>
  <si>
    <t>ComboBox_EtKoulutustausta_muu_alku#keskeytynyt 2. asteen ammatillinen tutkinto</t>
  </si>
  <si>
    <t>2. asteen ammatillinen tutkinto suoritettu</t>
  </si>
  <si>
    <t>ComboBox_EtKoulutustausta_muu_alku#2. asteen ammatillinen tutkinto suoritettu</t>
  </si>
  <si>
    <t>Korkeakoulututkinto</t>
  </si>
  <si>
    <t>Suorittamassa korkeakoulututkintoa</t>
  </si>
  <si>
    <t>ComboBox_EtKoulutustausta_muu_alku#suorittamassa korkeakoulututkintoa</t>
  </si>
  <si>
    <t xml:space="preserve">Keskeytynyt korkeakoulututkinto </t>
  </si>
  <si>
    <t>ComboBox_EtKoulutustausta_muu_alku#keskeytynyt korkeakoulututkinto</t>
  </si>
  <si>
    <t>Korkeakoulututkinto suoritettu</t>
  </si>
  <si>
    <t>ComboBox_EtKoulutustausta_muu_alku#korkeakoulututkinto suoritettu</t>
  </si>
  <si>
    <t>Muu tutkinto</t>
  </si>
  <si>
    <t>Ulkomailla suoritettu tutkinto</t>
  </si>
  <si>
    <t>ComboBox_EtKoulutustausta_muu_alku#ulkomailla suoritettu tutkinto</t>
  </si>
  <si>
    <t>ComboBox_EtKoulutustausta_muu_alku#muu tutkinto</t>
  </si>
  <si>
    <t>ComboBox_EtKoulutustausta_muu_alku#ei tietoa</t>
  </si>
  <si>
    <t>Äidinkieli</t>
  </si>
  <si>
    <t>Kotimaiset kielet</t>
  </si>
  <si>
    <t>suomi</t>
  </si>
  <si>
    <t>ComboBox_EtKieli#suomi</t>
  </si>
  <si>
    <t>ruotsi</t>
  </si>
  <si>
    <t>ComboBox_EtKieli#ruotsi</t>
  </si>
  <si>
    <t>saame</t>
  </si>
  <si>
    <t>ComboBox_EtKieli#saame</t>
  </si>
  <si>
    <t>Vierasperäiset kielet</t>
  </si>
  <si>
    <t>albania</t>
  </si>
  <si>
    <t>ComboBox_EtKieli#albania</t>
  </si>
  <si>
    <t>arabia</t>
  </si>
  <si>
    <t>ComboBox_EtKieli#arabia</t>
  </si>
  <si>
    <t>eesti</t>
  </si>
  <si>
    <t>ComboBox_EtKieli#eesti</t>
  </si>
  <si>
    <t>englanti</t>
  </si>
  <si>
    <t>ComboBox_EtKieli#englanti</t>
  </si>
  <si>
    <t>kurdi</t>
  </si>
  <si>
    <t>ComboBox_EtKieli#kurdi</t>
  </si>
  <si>
    <t>ranska</t>
  </si>
  <si>
    <t>ComboBox_EtKieli#ranska</t>
  </si>
  <si>
    <t>saksa</t>
  </si>
  <si>
    <t>ComboBox_EtKieli#saksa</t>
  </si>
  <si>
    <t>somali</t>
  </si>
  <si>
    <t>ComboBox_EtKieli#somali</t>
  </si>
  <si>
    <t>thai</t>
  </si>
  <si>
    <t>ComboBox_EtKieli#thai</t>
  </si>
  <si>
    <t>venäjä</t>
  </si>
  <si>
    <t>ComboBox_EtKieli#venäjä</t>
  </si>
  <si>
    <t>vietnam</t>
  </si>
  <si>
    <t>ComboBox_EtKieli#vietnam</t>
  </si>
  <si>
    <t>muu kieli</t>
  </si>
  <si>
    <t>ComboBox_EtKieli#muu kieli</t>
  </si>
  <si>
    <t>ComboBox_EtKieli#ei tietoa</t>
  </si>
  <si>
    <t>ei kirjattu</t>
  </si>
  <si>
    <t>TAVOITETTUJEN NUORTEN PÄÄASIALLINEN ALOITUSTILANNE</t>
  </si>
  <si>
    <t>Pääasiallinen toiminta</t>
  </si>
  <si>
    <t>ComboBox_EtPaaToiminta_alku#peruskoulussa</t>
  </si>
  <si>
    <t>Työssä käyvä</t>
  </si>
  <si>
    <t>ComboBox_EtPaaToiminta_alku#työssä käyvä</t>
  </si>
  <si>
    <t>Työttömäksi ilmoittautunut työnhakija</t>
  </si>
  <si>
    <t>ComboBox_EtPaaToiminta_alku#työttömäksi ilmoittautunut työnhakija</t>
  </si>
  <si>
    <t>Työtön, ei työttömäksi ilmoittautunut</t>
  </si>
  <si>
    <t>ComboBox_EtPaaToiminta_alku#työtön, ei työttömäksi ilmoittautunut</t>
  </si>
  <si>
    <t>Opiskelija</t>
  </si>
  <si>
    <t>ComboBox_EtPaaToiminta_alku#opiskelija</t>
  </si>
  <si>
    <t>Sairaana</t>
  </si>
  <si>
    <t>ComboBox_EtPaaToiminta_alku#sairaana</t>
  </si>
  <si>
    <t>Eläkkeellä</t>
  </si>
  <si>
    <t>ComboBox_EtPaaToiminta_alku#eläkkeellä</t>
  </si>
  <si>
    <t>Asevelvollisuus</t>
  </si>
  <si>
    <t>ComboBox_EtPaaToiminta_alku#asevelvollisuus</t>
  </si>
  <si>
    <t>Perhevapaalla kotona (lastenhoito)</t>
  </si>
  <si>
    <t>ComboBox_EtPaaToiminta_alku#perhevapaalla kotona (lastenhoito)</t>
  </si>
  <si>
    <t>Kotoutumistoimenpiteessä</t>
  </si>
  <si>
    <t>ComboBox_EtPaaToiminta_alku#kotoutumistoimenpiteessä</t>
  </si>
  <si>
    <t>ComboBox_EtPaaToiminta_alku#muu</t>
  </si>
  <si>
    <t>ComboBox_EtPaaToiminta_alku#ei tietoa</t>
  </si>
  <si>
    <t>Pääasiallinen toimeentulo</t>
  </si>
  <si>
    <t>Nuoren pääasiallinen toimeentulo aloitustilanteessa</t>
  </si>
  <si>
    <t>Palkka</t>
  </si>
  <si>
    <t>ComboBox_EtPaaTulo_alku#palkka</t>
  </si>
  <si>
    <t>Palkkatuki'</t>
  </si>
  <si>
    <t>ComboBox_EtPaaTulo_alku#palkkatuki</t>
  </si>
  <si>
    <t>Työttömyysturva</t>
  </si>
  <si>
    <t>ComboBox_EtPaaTulo_alku#työttömyysturva</t>
  </si>
  <si>
    <t>Työmarkkinatuki'</t>
  </si>
  <si>
    <t>ComboBox_EtPaaTulo_alku#työmarkkinatuki</t>
  </si>
  <si>
    <t>ComboBox_EtPaaTulo_alku#pitkäaikainen toimeentulotuki</t>
  </si>
  <si>
    <t>ComboBox_EtPaaTulo_alku#toimeentulotuki</t>
  </si>
  <si>
    <t>Kuntoutusraha'</t>
  </si>
  <si>
    <t>ComboBox_EtPaaTulo_alku#kuntoutusraha</t>
  </si>
  <si>
    <t>Kuntoutustuki</t>
  </si>
  <si>
    <t>ComboBox_EtPaaTulo_alku#kuntoutustuki</t>
  </si>
  <si>
    <t>Opintotuki</t>
  </si>
  <si>
    <t>ComboBox_EtPaaTulo_alku#opintotuki</t>
  </si>
  <si>
    <t>Vanhempien tuki</t>
  </si>
  <si>
    <t>ComboBox_EtPaaTulo_alku#vanhempien tuki</t>
  </si>
  <si>
    <t>Sairauspäiväraha</t>
  </si>
  <si>
    <t>ComboBox_EtPaaTulo_alku#sairauspäiväraha</t>
  </si>
  <si>
    <t>ComboBox_EtPaaTulo_alku#eläke</t>
  </si>
  <si>
    <t>Vanhempainetuudet</t>
  </si>
  <si>
    <t>ComboBox_EtPaaTulo_alku#vanhempainetuudet</t>
  </si>
  <si>
    <t>Kotoutumistuki</t>
  </si>
  <si>
    <t>ComboBox_EtPaaTulo_alku#kotoutumistuki</t>
  </si>
  <si>
    <t>ComboBox_EtPaaTulo_alku#muu</t>
  </si>
  <si>
    <t>ComboBox_EtPaaTulo_alku#ei tietoa</t>
  </si>
  <si>
    <t>Muutos: 'uusi arvo 2021</t>
  </si>
  <si>
    <t>Pääasiallinen asumismuoto</t>
  </si>
  <si>
    <t>Nuoren pääasiallinen asumismuoto aloitustilanteessa</t>
  </si>
  <si>
    <t>Vanhempien asunnossa</t>
  </si>
  <si>
    <t>ComboBox_EtPaaAsuminen_alku#vanhempien asunnossa</t>
  </si>
  <si>
    <t>Omassa vuokra-asunnossa</t>
  </si>
  <si>
    <t>ComboBox_EtPaaAsuminen_alku#omassa vuokra-asunnossa</t>
  </si>
  <si>
    <t>Omassa omistusasunnossa</t>
  </si>
  <si>
    <t>ComboBox_EtPaaAsuminen_alku#omassa omistusasunnossa</t>
  </si>
  <si>
    <t>Sukulaisten luona</t>
  </si>
  <si>
    <t>ComboBox_EtPaaAsuminen_alku#sukulaisten luona</t>
  </si>
  <si>
    <t>Kavereiden luona</t>
  </si>
  <si>
    <t>ComboBox_EtPaaAsuminen_alku#kaverien luona</t>
  </si>
  <si>
    <t>Opiskelija-asunnossa / asuntolassa</t>
  </si>
  <si>
    <t>ComboBox_EtPaaAsuminen_alku#opiskelija-asunnossa, asuntolassa</t>
  </si>
  <si>
    <t>Asunnoton</t>
  </si>
  <si>
    <t>ComboBox_EtPaaAsuminen_alku#asunnoton</t>
  </si>
  <si>
    <t>Tukiasunnossa</t>
  </si>
  <si>
    <t>ComboBox_EtPaaAsuminen_alku#tukiasunnossa</t>
  </si>
  <si>
    <t>Laitoksessa</t>
  </si>
  <si>
    <t>ComboBox_EtPaaAsuminen_alku#laitoksessa</t>
  </si>
  <si>
    <t>Vastaanottokeskuksessa</t>
  </si>
  <si>
    <t>ComboBox_EtPaaAsuminen_alku#vastaanottokeskuksessa</t>
  </si>
  <si>
    <t>ComboBox_EtPaaAsuminen_alku#muu</t>
  </si>
  <si>
    <t>ComboBox_EtPaaAsuminen_alku#ei tietoa</t>
  </si>
  <si>
    <t xml:space="preserve">TAVOITETUT NUORET TOIMENPITEISSÄ </t>
  </si>
  <si>
    <t>Toimenpiteissä</t>
  </si>
  <si>
    <t>Ei vielä toimenpiteitä</t>
  </si>
  <si>
    <t>Tavoitetut N</t>
  </si>
  <si>
    <t>Tavoitetut M</t>
  </si>
  <si>
    <t>ei toimenpiteitä naiset</t>
  </si>
  <si>
    <t>ei toimenpiteitä miehet</t>
  </si>
  <si>
    <t>Etsivän nuorisotyön asiakkuuteen liittyvät palvelut</t>
  </si>
  <si>
    <t>ComboBox_EtToimenpide_yla#</t>
  </si>
  <si>
    <t>osuus**</t>
  </si>
  <si>
    <t>*****Etsivän nuorisotyön asiakkuus*****</t>
  </si>
  <si>
    <t>Etsivien tuki ja tsemppaus</t>
  </si>
  <si>
    <t>ComboBox_EtToimenpide_yla#etsivien tuki ja tsemppaus</t>
  </si>
  <si>
    <t>etsivien tuki ja tsemppaus</t>
  </si>
  <si>
    <t>Menetelmällinen työskentely nuoren kanssa</t>
  </si>
  <si>
    <t>ComboBox_EtToimenpide_yla#menetelmällinen työskentely nuoren kanssa</t>
  </si>
  <si>
    <t>ComboBox_EtToimenpide_yla#tulevaisuustyöskentely</t>
  </si>
  <si>
    <t>tulevaisuustyöskentely</t>
  </si>
  <si>
    <t>Ryhmämuotoinen toiminta</t>
  </si>
  <si>
    <t>ComboBox_EtToimenpide_yla#ryhmämuotoinen toiminta</t>
  </si>
  <si>
    <t>ryhmämuotoinen toiminta</t>
  </si>
  <si>
    <t>Nuotta-valmennus</t>
  </si>
  <si>
    <t>ComboBox_EtToimenpide_yla#nuotta-valmennus</t>
  </si>
  <si>
    <t>nuotta-valmennus</t>
  </si>
  <si>
    <t>Palveluohjaus</t>
  </si>
  <si>
    <t>ComboBox_EtToimenpide_yla#palveluohjaus</t>
  </si>
  <si>
    <t>palveluohjaus</t>
  </si>
  <si>
    <t>Viranomaisverkon luominen</t>
  </si>
  <si>
    <t>ComboBox_EtToimenpide_yla#viranomaisverkon luominen</t>
  </si>
  <si>
    <t>viranomaisverkon luominen</t>
  </si>
  <si>
    <t>Tuki viranomaisasioiden hoitamiseen'</t>
  </si>
  <si>
    <t>ComboBox_EtToimenpide_yla#tuki viranomaisasioiden hoitamiseen</t>
  </si>
  <si>
    <t>Asumiseen liittyvät palvelut</t>
  </si>
  <si>
    <t>ComboBox_EtToimenpide_yla#asumiseen liittyvät palvelut</t>
  </si>
  <si>
    <t>asumiseen liittyvät palvelut</t>
  </si>
  <si>
    <t>Työnhaun ohjaus ja neuvonta</t>
  </si>
  <si>
    <t>ComboBox_EtToimenpide_yla#työnhaun ohjaus ja neuvonta</t>
  </si>
  <si>
    <t>Tutustumistoiminta'</t>
  </si>
  <si>
    <t>ComboBox_EtToimenpide_yla#tutustumistoiminta</t>
  </si>
  <si>
    <t>ComboBox_EtToimenpide_yla#ohjaus toisille etsiville</t>
  </si>
  <si>
    <t>ohjaus toisille etsiville</t>
  </si>
  <si>
    <t>Sovari-kysely toimitettu nuorelle</t>
  </si>
  <si>
    <t>ComboBox_EtToimenpide_yla#sovari-kysely toimitettu nuorelle</t>
  </si>
  <si>
    <t>ComboBox_EtToimenpide_yla#sovari teetetty</t>
  </si>
  <si>
    <t>sovari teetetty</t>
  </si>
  <si>
    <t>Palveluita yhteensä</t>
  </si>
  <si>
    <t>Ohjattu muihin palveluihin / toimenpiteisiin</t>
  </si>
  <si>
    <t>*****Sosiaali- ja terveystoimen palvelut*****</t>
  </si>
  <si>
    <t>mielenterveystoimiston palvelut</t>
  </si>
  <si>
    <t>Sosiaali- ja terveystoimen palvelut sekä Kelan palvelut</t>
  </si>
  <si>
    <t>Mielenterveyspalvelut</t>
  </si>
  <si>
    <t>ComboBox_EtToimenpide_yla#mielenterveyspalvelut</t>
  </si>
  <si>
    <t>ComboBox_EtToimenpide_yla#mielenterveystoimiston palvelut</t>
  </si>
  <si>
    <t>päihdekuntoutus</t>
  </si>
  <si>
    <t>Päihdepalvelut - ja kuntoutus</t>
  </si>
  <si>
    <t>ComboBox_EtToimenpide_yla#päihdepalvelut - ja kuntoutus</t>
  </si>
  <si>
    <t>ComboBox_EtToimenpide_yla#päihdekuntoutus</t>
  </si>
  <si>
    <t>muu terveyskeskuspalvelu</t>
  </si>
  <si>
    <t>Muut terveyteen liittyvät palvelut</t>
  </si>
  <si>
    <t>ComboBox_EtToimenpide_yla#muut terveyteen liittyvät palvelut</t>
  </si>
  <si>
    <t>ComboBox_EtToimenpide_yla#muu terveyskeskuspalvelu</t>
  </si>
  <si>
    <t>kuntouttava työtoiminta</t>
  </si>
  <si>
    <t>Toimeentuloon liittyvät palvelut</t>
  </si>
  <si>
    <t>ComboBox_EtToimenpide_yla#toimeentuloon liittyvät palvelut</t>
  </si>
  <si>
    <t>velkaneuvonta</t>
  </si>
  <si>
    <t>Velkaneuvonta ja muu talouteen liittyvä neuvonta</t>
  </si>
  <si>
    <t>ComboBox_EtToimenpide_yla#velkaneuvonta ja muu talouteen liittyvä neuvonta</t>
  </si>
  <si>
    <t>ComboBox_EtToimenpide_yla#velkaneuvonta</t>
  </si>
  <si>
    <t>lastensuojelutoimenpide</t>
  </si>
  <si>
    <t>Lastensuojelutoimenpide</t>
  </si>
  <si>
    <t>ComboBox_EtToimenpide_yla#lastensuojelutoimenpide</t>
  </si>
  <si>
    <t>muu sosiaalitoimen palvelu</t>
  </si>
  <si>
    <t>Muu sosiaalitoimen palvelu</t>
  </si>
  <si>
    <t>ComboBox_EtToimenpide_yla#muu sosiaalitoimen palvelu</t>
  </si>
  <si>
    <t>Kelan ammatillinen kuntoutusselvitys'</t>
  </si>
  <si>
    <t>ComboBox_EtToimenpide_yla#Kelan ammatillinen kuntoutusselvitys</t>
  </si>
  <si>
    <t>Kelan ammatillinen kuntoutus'</t>
  </si>
  <si>
    <t>ComboBox_EtToimenpide_yla#Kelan ammatillinen kuntoutus</t>
  </si>
  <si>
    <t>Kelan ammatillinen kuntoutuskurssi'</t>
  </si>
  <si>
    <t>ComboBox_EtToimenpide_yla#Kelan ammatillinen kuntoutuskurssi</t>
  </si>
  <si>
    <t>Liikunta, nuoriso ja vapaa-ajan palvelut</t>
  </si>
  <si>
    <t>Nuorisotoimen palvelut</t>
  </si>
  <si>
    <t>ComboBox_EtToimenpide_yla#nuorisotoimen palvelut</t>
  </si>
  <si>
    <t>*****Liikunta, nuoriso ja vapaa-ajan palvelut*****</t>
  </si>
  <si>
    <t>nuorisotoimen palvelut</t>
  </si>
  <si>
    <t>Liikuntatoimen palvelut</t>
  </si>
  <si>
    <t>ComboBox_EtToimenpide_yla#liikuntatoimen palvelut</t>
  </si>
  <si>
    <t>liikuntatoimen palvelut</t>
  </si>
  <si>
    <t>Järjestöjen palvelut</t>
  </si>
  <si>
    <t>ComboBox_EtToimenpide_yla#järjestöjen palvelut</t>
  </si>
  <si>
    <t>järjestöjen palvelut</t>
  </si>
  <si>
    <t>Muut vapaa-ajan palvelut</t>
  </si>
  <si>
    <t>ComboBox_EtToimenpide_yla#muut vapaa-ajan palvelut</t>
  </si>
  <si>
    <t>muut vapaa-ajan palvelut</t>
  </si>
  <si>
    <t>Peruskoulun opinnot</t>
  </si>
  <si>
    <t>ComboBox_EtToimenpide_yla#peruskoulun opinnot</t>
  </si>
  <si>
    <t>Ohjaava ja valmistava ammatillinen koulutus</t>
  </si>
  <si>
    <t>ComboBox_EtToimenpide_yla#ohjaava ja valmistava ammatillinen koulutus</t>
  </si>
  <si>
    <t>*****Opinnot*****</t>
  </si>
  <si>
    <t>peruskoulun opinnot</t>
  </si>
  <si>
    <t>Muut nivelvaiheen opinnot</t>
  </si>
  <si>
    <t>ComboBox_EtToimenpide_yla#muut nivelvaiheen opinnot</t>
  </si>
  <si>
    <t>ohjaava ja valmistava ammatillinen koulutus</t>
  </si>
  <si>
    <t>Lukion opinnot</t>
  </si>
  <si>
    <t>ComboBox_EtToimenpide_yla#lukion opinnot</t>
  </si>
  <si>
    <t>muut nivelvaiheen opinnot</t>
  </si>
  <si>
    <t>Aloittanut ammatilliset perusopinnot</t>
  </si>
  <si>
    <t>ComboBox_EtToimenpide_yla#aloittanut ammatilliset perusopinnot</t>
  </si>
  <si>
    <t>lukion opinnot</t>
  </si>
  <si>
    <t>Jatkanut ammatillisia perusopintoja</t>
  </si>
  <si>
    <t>ComboBox_EtToimenpide_yla#jatkanut ammatillisia perusopintoja</t>
  </si>
  <si>
    <t>aloittanut ammatilliset perusopinnot</t>
  </si>
  <si>
    <t>Muut ammatilliset opinnot</t>
  </si>
  <si>
    <t>ComboBox_EtToimenpide_yla#muut ammatilliset opinnot</t>
  </si>
  <si>
    <t>jatkanut ammatillisia perusopintoja</t>
  </si>
  <si>
    <t>Hakenut opiskelemaan / ohjattu koulupaikan haussa</t>
  </si>
  <si>
    <t>ComboBox_EtToimenpide_yla#hakenut opiskelemaan / ohjattu koulupaikan haussa</t>
  </si>
  <si>
    <t>muut ammatilliset opinnot</t>
  </si>
  <si>
    <t>Oppisopimuskoulutus</t>
  </si>
  <si>
    <t>ComboBox_EtToimenpide_yla#oppisopimuskoulutus</t>
  </si>
  <si>
    <t>hakenut opiskelemaan / ohjattu koulupaikan haussa</t>
  </si>
  <si>
    <t>ComboBox_EtToimenpide_yla#muu opiskelu</t>
  </si>
  <si>
    <t>oppisopimuskoulutus</t>
  </si>
  <si>
    <t>Työhön liityvät toimenpiteet</t>
  </si>
  <si>
    <t>Ilmoittautuminen työttömäksi työnhakijaksi</t>
  </si>
  <si>
    <t>ComboBox_EtToimenpide_yla#ilmoittautuminen työttömäksi työnhakijaksi</t>
  </si>
  <si>
    <t>Kuntakokeilu'</t>
  </si>
  <si>
    <t>ComboBox_EtToimenpide_yla#kuntakokeilu</t>
  </si>
  <si>
    <t>Kuntouttava työtoiminta (muualle kuin työpajaan)</t>
  </si>
  <si>
    <t>ComboBox_EtToimenpide_yla#kuntouttava työtoiminta (muualle kuin työpajaan)</t>
  </si>
  <si>
    <t>ComboBox_EtToimenpide_yla#kuntouttava työtoiminta</t>
  </si>
  <si>
    <t>toimeentuloon liittyvät palvelut</t>
  </si>
  <si>
    <t>Työkokeilu (muualle kuin työpajaan)</t>
  </si>
  <si>
    <t>ComboBox_EtToimenpide_yla#työkokeilu (muualle kuin työpajaan)</t>
  </si>
  <si>
    <t>ComboBox_EtToimenpide_yla#TE-toimiston työkokeilu</t>
  </si>
  <si>
    <t>TE-toimiston ammatinvalinnanohjaus</t>
  </si>
  <si>
    <t>TE-palveluiden ammatinvalinnanohjaus</t>
  </si>
  <si>
    <t>ComboBox_EtToimenpide_yla#TE-palveluiden ammatinvalinnanohjaus</t>
  </si>
  <si>
    <t>ComboBox_EtToimenpide_yla#TE-toimiston ammatinvalinnanohjaus</t>
  </si>
  <si>
    <t>ilmoittautuminen työttömäksi työnhakijaksi</t>
  </si>
  <si>
    <t>ComboBox_EtToimenpide_yla#julkiset työelämään liittyvät palvelut</t>
  </si>
  <si>
    <t>ComboBox_EtToimenpide_yla#TE-toimiston muu palvelu</t>
  </si>
  <si>
    <t>TE-toimiston työkokeilu</t>
  </si>
  <si>
    <t>ComboBox_EtToimenpide_yla#työhön avoimille työmarkkinoille</t>
  </si>
  <si>
    <t>ComboBox_EtToimenpide_yla#työhön</t>
  </si>
  <si>
    <t>työpajaan</t>
  </si>
  <si>
    <t>Muut toimenpiteet</t>
  </si>
  <si>
    <t>Työpajaan</t>
  </si>
  <si>
    <t>ComboBox_EtToimenpide_yla#työpajaan</t>
  </si>
  <si>
    <t>TE-toimiston muu palvelu</t>
  </si>
  <si>
    <t>Starttivalmennus</t>
  </si>
  <si>
    <t>ComboBox_EtToimenpide_yla#starttivalmennus</t>
  </si>
  <si>
    <t>starttivalmennus</t>
  </si>
  <si>
    <t>ComboBox_EtToimenpide_yla#ohjaamo</t>
  </si>
  <si>
    <t>työhön</t>
  </si>
  <si>
    <t>Ohjaaminen ryhmätoimintaan</t>
  </si>
  <si>
    <t>ComboBox_EtToimenpide_yla#ohjaaminen ryhmätoimintaan</t>
  </si>
  <si>
    <t>Ohjaaminen kotouttamistoimenpiteisiin</t>
  </si>
  <si>
    <t>ComboBox_EtToimenpide_yla#ohjaaminen kotouttamistoimenpiteisiin</t>
  </si>
  <si>
    <t>*****Muut toimenpiteet*****</t>
  </si>
  <si>
    <t>ComboBox_EtToimenpide_yla#varusmiespalvelu</t>
  </si>
  <si>
    <t>ohjaaminen ryhmätoimintaan</t>
  </si>
  <si>
    <t>ComboBox_EtToimenpide_yla#siviilipalvelu</t>
  </si>
  <si>
    <t>ohjaaminen kotouttamistoimenpiteisiin</t>
  </si>
  <si>
    <t>Poliisi</t>
  </si>
  <si>
    <t>ComboBox_EtToimenpide_yla#poliisi</t>
  </si>
  <si>
    <t>varusmiespalvelu</t>
  </si>
  <si>
    <t>ComboBox_EtToimenpide_yla#muut toimenpiteet</t>
  </si>
  <si>
    <t>siviilipalvelu</t>
  </si>
  <si>
    <t>Ohjattu muihin palveluihin yhteensä</t>
  </si>
  <si>
    <t>poliisi</t>
  </si>
  <si>
    <t>muut toimenpiteet</t>
  </si>
  <si>
    <t xml:space="preserve">Nuorille voi olla kirjattu useita ohjauksia samaan palveluun tai toimenpiteeseen yhden vuoden / hakuajan aikana, mutta laskurissa näkyy vain yksi esiintymä/toimenpide/nuori.
</t>
  </si>
  <si>
    <t xml:space="preserve">Hakuaika: </t>
  </si>
  <si>
    <t>Kyllä</t>
  </si>
  <si>
    <t>Kyllä, tarkistettu ja siirretään eteenpäin</t>
  </si>
  <si>
    <t>yhteensä</t>
  </si>
  <si>
    <t>joista naisia</t>
  </si>
  <si>
    <t>Ei tarkistettu, ei siirretä</t>
  </si>
  <si>
    <t>Valitsematta</t>
  </si>
  <si>
    <t xml:space="preserve">Tiedot tarkistettu? </t>
  </si>
  <si>
    <t>Nainen</t>
  </si>
  <si>
    <t>Mies</t>
  </si>
  <si>
    <t xml:space="preserve"> </t>
  </si>
  <si>
    <t>Työntekijä1</t>
  </si>
  <si>
    <t>Työntekijä2</t>
  </si>
  <si>
    <t>Työntekijä3</t>
  </si>
  <si>
    <t>Työntekijä4</t>
  </si>
  <si>
    <t>Työntekijä5</t>
  </si>
  <si>
    <t>Työntekijä6</t>
  </si>
  <si>
    <t>Työntekijä7</t>
  </si>
  <si>
    <t>Työntekijä8</t>
  </si>
  <si>
    <t>Työntekijä9</t>
  </si>
  <si>
    <t>Työntekijä10</t>
  </si>
  <si>
    <t>Työntekijä11</t>
  </si>
  <si>
    <t>Työntekijä12</t>
  </si>
  <si>
    <t>Työntekijä13</t>
  </si>
  <si>
    <t>Työntekijä14</t>
  </si>
  <si>
    <t>Työntekijä15</t>
  </si>
  <si>
    <t>Työntekijä16</t>
  </si>
  <si>
    <t>Työntekijä17</t>
  </si>
  <si>
    <t>Työntekijä18</t>
  </si>
  <si>
    <t>Työntekijä19</t>
  </si>
  <si>
    <t>Työntekijä20</t>
  </si>
  <si>
    <t>Työntekijä21</t>
  </si>
  <si>
    <t>Työntekijä22</t>
  </si>
  <si>
    <t>Työntekijä23</t>
  </si>
  <si>
    <t>Työntekijä24</t>
  </si>
  <si>
    <t>ComboBox_TyHlo_koulutus</t>
  </si>
  <si>
    <t>0</t>
  </si>
  <si>
    <t>ei ammatillista koulutusta</t>
  </si>
  <si>
    <t>Etunimi ja Sukunimi</t>
  </si>
  <si>
    <t>1</t>
  </si>
  <si>
    <t>2. asteen tutkinto</t>
  </si>
  <si>
    <t>Sähköposti</t>
  </si>
  <si>
    <t>2</t>
  </si>
  <si>
    <t>muu ammattitutkinto</t>
  </si>
  <si>
    <t>3</t>
  </si>
  <si>
    <t>AMK-tutkinto</t>
  </si>
  <si>
    <t>Työsuhde</t>
  </si>
  <si>
    <t>4</t>
  </si>
  <si>
    <t>ylempi AMK-tutkinto</t>
  </si>
  <si>
    <t>5</t>
  </si>
  <si>
    <t>yliopistotutkinto</t>
  </si>
  <si>
    <t>6</t>
  </si>
  <si>
    <t>muu koulutus</t>
  </si>
  <si>
    <t>7</t>
  </si>
  <si>
    <t>Kuinka pitkä työkokemus henkilöillä on nuorten parissa tehtävästä työstä?</t>
  </si>
  <si>
    <t xml:space="preserve">Työntekijän ylin suoritettu koulutusaste
</t>
  </si>
  <si>
    <t>Muu koulutusaste, mikä:</t>
  </si>
  <si>
    <t>ComboBox_TyHlo_tutkinto</t>
  </si>
  <si>
    <t>sosionomi</t>
  </si>
  <si>
    <t>Ammattinimike</t>
  </si>
  <si>
    <t>yhteisöpedagogi</t>
  </si>
  <si>
    <t>Muu ammattinimike, mikä:</t>
  </si>
  <si>
    <t>lähihoitaja</t>
  </si>
  <si>
    <t>nuoriso- ja vapaa-ajan ohjaaja</t>
  </si>
  <si>
    <t>Suomi</t>
  </si>
  <si>
    <t>kuntoutuksen ohjaaja</t>
  </si>
  <si>
    <t>Ruotsi</t>
  </si>
  <si>
    <t>lasten ja nuorten erityisohjaaja</t>
  </si>
  <si>
    <t>Saame</t>
  </si>
  <si>
    <t>liikunnanohjaaja</t>
  </si>
  <si>
    <t>Eesti</t>
  </si>
  <si>
    <t>nuorisosihteeri</t>
  </si>
  <si>
    <t>Englanti</t>
  </si>
  <si>
    <t>8</t>
  </si>
  <si>
    <t>sairaanhoitaja</t>
  </si>
  <si>
    <t>Somali</t>
  </si>
  <si>
    <t>9</t>
  </si>
  <si>
    <t>muu</t>
  </si>
  <si>
    <t>Venäjä</t>
  </si>
  <si>
    <t>10</t>
  </si>
  <si>
    <t>Muu kieli, mikä:</t>
  </si>
  <si>
    <t>Tietojen muutosaika</t>
  </si>
  <si>
    <t>ComboBox_TyHlo_tyosuhde</t>
  </si>
  <si>
    <t>vakituinen</t>
  </si>
  <si>
    <t>vakituisluonteinen</t>
  </si>
  <si>
    <t>palkkatuella työllistetty</t>
  </si>
  <si>
    <t>ComboBox_TyHlo_tyoteht</t>
  </si>
  <si>
    <t>työ-/työhönvalmentajana</t>
  </si>
  <si>
    <t>yksilövalmentajana</t>
  </si>
  <si>
    <t>etsivän nuorisotyöntekijänä</t>
  </si>
  <si>
    <t>johtotehtävissä</t>
  </si>
  <si>
    <t>kehittämis- ja suunnittelutehtävissä</t>
  </si>
  <si>
    <t>muissa hallinnon työtehtävissä</t>
  </si>
  <si>
    <t>muissa tehtävissä</t>
  </si>
  <si>
    <t/>
  </si>
  <si>
    <r>
      <t xml:space="preserve">Milloin henkilö on aloittanut etsivänä työntekijänä? </t>
    </r>
    <r>
      <rPr>
        <sz val="11"/>
        <color theme="1"/>
        <rFont val="Calibri"/>
        <family val="2"/>
        <scheme val="minor"/>
      </rPr>
      <t xml:space="preserve">(pp.kk.vuosi) </t>
    </r>
  </si>
  <si>
    <t>Selvitys, jos htv ei ole 1 (esim. osa-aikainen tai työsuhde 1.2. 2018 – 1.5.2018)</t>
  </si>
  <si>
    <r>
      <t xml:space="preserve">Työntekijän kielitaito:
</t>
    </r>
    <r>
      <rPr>
        <sz val="11"/>
        <color theme="1"/>
        <rFont val="Calibri"/>
        <family val="2"/>
        <scheme val="minor"/>
      </rPr>
      <t>Kirjaa jokaiseen kohtaan kyllä tai ei</t>
    </r>
  </si>
  <si>
    <t xml:space="preserve">Henkilötyövuosi (HTV on aina välillä 0-1) </t>
  </si>
  <si>
    <t>Sukupuoli</t>
  </si>
  <si>
    <r>
      <t xml:space="preserve">Päättymispäivä </t>
    </r>
    <r>
      <rPr>
        <sz val="11"/>
        <color theme="1"/>
        <rFont val="Calibri"/>
        <family val="2"/>
        <scheme val="minor"/>
      </rPr>
      <t>tai "jatkuu edelleen"</t>
    </r>
  </si>
  <si>
    <t>Sosiaalitoimi</t>
  </si>
  <si>
    <t>Julkiset työelämään liittyvät palvelut'''</t>
  </si>
  <si>
    <t>Muualle työelämään'' (X)</t>
  </si>
  <si>
    <t>Mielenterveys- ja päihdepalvelu</t>
  </si>
  <si>
    <t>Muut työllisyyspalvelut</t>
  </si>
  <si>
    <t>Muu viranomaistaho</t>
  </si>
  <si>
    <t>Kuntoutustuki- ja raha</t>
  </si>
  <si>
    <t xml:space="preserve">Toimeentulotuki </t>
  </si>
  <si>
    <t>Pitkäaikainen toimeentulotuki</t>
  </si>
  <si>
    <t>Työpaja (sisältää starttivalmennuksen)</t>
  </si>
  <si>
    <t>muu määräaikaisuus</t>
  </si>
  <si>
    <t>YHTEYDENOTTOPYYNNÖT (sisältää tavoitetut, kontaktit ja ei saatu yhteyttä)</t>
  </si>
  <si>
    <t>*miehet ja muun sukupuoliset (N: 0)</t>
  </si>
  <si>
    <t>Starttivalmennus''</t>
  </si>
  <si>
    <t>Muualle työelämään''</t>
  </si>
  <si>
    <t>Nuorisotoimi</t>
  </si>
  <si>
    <t>projektirahoituksella palkattu määräaikainen</t>
  </si>
  <si>
    <t>TILASTO</t>
  </si>
  <si>
    <t>Voit tarkistaa yhden työntekijän henkilötyövuodet HTV-laskurilla</t>
  </si>
  <si>
    <t>Tällä laskurilla lasketaan yhden työntekijän henkilövuodet yhden vuoden aikana</t>
  </si>
  <si>
    <t>HTV-laskuri</t>
  </si>
  <si>
    <t>Esimerkki</t>
  </si>
  <si>
    <t>Nimi</t>
  </si>
  <si>
    <t>Työ alkanut 
(1 vuoden aikana)</t>
  </si>
  <si>
    <t>Työ loppunut 
(1 vuoden aikana)</t>
  </si>
  <si>
    <t>Päiviä</t>
  </si>
  <si>
    <t>Laskettu htv</t>
  </si>
  <si>
    <t>Työaika-prosentti</t>
  </si>
  <si>
    <t>HTV</t>
  </si>
  <si>
    <t>Essi Esimerkki</t>
  </si>
  <si>
    <t>Summa</t>
  </si>
  <si>
    <t xml:space="preserve">OHJE: Merkitse halutessasi työntekijän nimi. 
Merkitse yhdelle riville aikaväli, jolloin työntekijä on ollut töissä ja määritä kyseiselle ajalle työaikaprosentti. 
Ota laskurissa huomioon yli 10 päivän yhtämittaiset työsuhteenkatkot.
Voit tehdä aina uuden rivin työsuhteenkatkon jälkeen toteutuneelle työsuhdejaksolle. 
Laskuriin merkitään työajat vain yhden vuoden ajalta, jolloin 100% työsuhde koko vuodelta on 1HTV. Työsuhteenkatkot tai pienempi kuin 100 % työaika vähentävät henkilötyövuosia. 
Laskuri laskee toteutuneet palvelussuhdepäivät ja HTV:n työntekijälle merkittyjen työaikarivien perusteella.
</t>
  </si>
  <si>
    <t>Ohjevideon löydät osoitteesta:</t>
  </si>
  <si>
    <t>https://www.youtube.com/watch?v=3sJG_xIwlWU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</si>
</sst>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0;\ \-#,##0;\ \-\ "/>
    <numFmt numFmtId="166" formatCode="0.0\ %;\-;\-"/>
    <numFmt numFmtId="167" formatCode="0.0\ %"/>
    <numFmt numFmtId="168" formatCode="#,##0.0;\-#,##0.0;\ \-\ "/>
    <numFmt numFmtId="169" formatCode="#,##0;\-#,##0;\ \-\ "/>
  </numFmts>
  <fonts count="4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font>
    <font>
      <b/>
      <sz val="14"/>
      <color theme="1"/>
      <name val="Calibri"/>
      <family val="2"/>
      <scheme val="minor"/>
    </font>
    <font>
      <b/>
      <sz val="11"/>
      <color theme="1"/>
      <name val="Calibri"/>
      <family val="2"/>
    </font>
    <font>
      <sz val="11"/>
      <name val="Calibri"/>
      <family val="2"/>
      <scheme val="minor"/>
    </font>
    <font>
      <b/>
      <sz val="9"/>
      <name val="Calibri"/>
      <family val="2"/>
      <scheme val="minor"/>
    </font>
    <font>
      <sz val="9"/>
      <name val="Calibri"/>
      <family val="2"/>
      <scheme val="minor"/>
    </font>
    <font>
      <sz val="10"/>
      <name val="Calibri"/>
      <family val="2"/>
      <scheme val="minor"/>
    </font>
    <font>
      <sz val="11"/>
      <name val="Calibri"/>
      <family val="2"/>
    </font>
    <font>
      <sz val="10"/>
      <color theme="1"/>
      <name val="Calibri"/>
      <family val="2"/>
      <scheme val="minor"/>
    </font>
    <font>
      <sz val="9"/>
      <color theme="1"/>
      <name val="Calibri"/>
      <family val="2"/>
      <scheme val="minor"/>
    </font>
    <font>
      <b/>
      <sz val="12"/>
      <color rgb="FFFF0000"/>
      <name val="Calibri"/>
      <family val="2"/>
      <scheme val="minor"/>
    </font>
    <font>
      <sz val="11"/>
      <color theme="5" tint="-0.249977111117893"/>
      <name val="Calibri"/>
      <family val="2"/>
      <scheme val="minor"/>
    </font>
    <font>
      <b/>
      <sz val="11"/>
      <color theme="5" tint="-0.249977111117893"/>
      <name val="Calibri"/>
      <family val="2"/>
      <scheme val="minor"/>
    </font>
    <font>
      <b/>
      <sz val="9"/>
      <name val="Calibri"/>
      <family val="2"/>
    </font>
    <font>
      <b/>
      <sz val="10"/>
      <color theme="0"/>
      <name val="Calibri"/>
      <family val="2"/>
      <scheme val="minor"/>
    </font>
    <font>
      <sz val="8"/>
      <color theme="1"/>
      <name val="Calibri"/>
      <family val="2"/>
      <scheme val="minor"/>
    </font>
    <font>
      <b/>
      <sz val="11"/>
      <name val="Calibri"/>
      <family val="2"/>
    </font>
    <font>
      <sz val="9"/>
      <color theme="0"/>
      <name val="Calibri"/>
      <family val="2"/>
      <scheme val="minor"/>
    </font>
    <font>
      <i/>
      <sz val="11"/>
      <color theme="1"/>
      <name val="Calibri"/>
      <family val="2"/>
      <scheme val="minor"/>
    </font>
    <font>
      <b/>
      <sz val="11"/>
      <name val="Calibri"/>
      <family val="2"/>
      <scheme val="minor"/>
    </font>
    <font>
      <b/>
      <sz val="10"/>
      <name val="Calibri"/>
      <family val="2"/>
      <scheme val="minor"/>
    </font>
    <font>
      <sz val="10"/>
      <color rgb="FFFF0000"/>
      <name val="Calibri"/>
      <family val="2"/>
      <scheme val="minor"/>
    </font>
    <font>
      <b/>
      <sz val="10"/>
      <name val="Calibri"/>
      <family val="2"/>
    </font>
    <font>
      <sz val="11"/>
      <color rgb="FF9C6500"/>
      <name val="Calibri"/>
      <family val="2"/>
      <scheme val="minor"/>
    </font>
    <font>
      <b/>
      <sz val="10"/>
      <color theme="1"/>
      <name val="Calibri"/>
      <family val="2"/>
      <scheme val="minor"/>
    </font>
    <font>
      <sz val="10"/>
      <name val="Calibri"/>
      <family val="2"/>
    </font>
    <font>
      <b/>
      <sz val="9"/>
      <color indexed="81"/>
      <name val="Tahoma"/>
      <family val="2"/>
    </font>
    <font>
      <sz val="9"/>
      <color indexed="81"/>
      <name val="Tahoma"/>
      <family val="2"/>
    </font>
    <font>
      <b/>
      <sz val="9"/>
      <color theme="1"/>
      <name val="Calibri"/>
      <family val="2"/>
      <scheme val="minor"/>
    </font>
    <font>
      <b/>
      <i/>
      <sz val="11"/>
      <color theme="1"/>
      <name val="Calibri"/>
      <family val="2"/>
      <scheme val="minor"/>
    </font>
    <font>
      <sz val="11"/>
      <color rgb="FF00B050"/>
      <name val="Calibri"/>
      <family val="2"/>
      <scheme val="minor"/>
    </font>
    <font>
      <sz val="10"/>
      <color rgb="FF00B050"/>
      <name val="Calibri"/>
      <family val="2"/>
      <scheme val="minor"/>
    </font>
    <font>
      <b/>
      <sz val="9"/>
      <color rgb="FFFF0000"/>
      <name val="Calibri"/>
      <family val="2"/>
      <scheme val="minor"/>
    </font>
    <font>
      <sz val="8"/>
      <name val="Calibri"/>
      <family val="2"/>
      <scheme val="minor"/>
    </font>
    <font>
      <i/>
      <sz val="20"/>
      <color theme="1"/>
      <name val="Calibri"/>
      <family val="2"/>
      <scheme val="minor"/>
    </font>
    <font>
      <b/>
      <sz val="18"/>
      <color theme="1"/>
      <name val="Calibri"/>
      <family val="2"/>
      <scheme val="minor"/>
    </font>
    <font>
      <sz val="16"/>
      <name val="Calibri"/>
      <family val="2"/>
      <scheme val="minor"/>
    </font>
    <font>
      <b/>
      <sz val="14"/>
      <name val="Calibri"/>
      <family val="2"/>
      <scheme val="minor"/>
    </font>
    <font>
      <sz val="8"/>
      <color theme="4" tint="-0.249977111117893"/>
      <name val="Calibri"/>
      <family val="2"/>
      <scheme val="minor"/>
    </font>
  </fonts>
  <fills count="2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5" tint="0.79998168889431442"/>
        <bgColor indexed="65"/>
      </patternFill>
    </fill>
    <fill>
      <patternFill patternType="solid">
        <fgColor theme="7" tint="0.39997558519241921"/>
        <bgColor indexed="65"/>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B97FD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9"/>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55">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rgb="FFB2B2B2"/>
      </left>
      <right style="thin">
        <color rgb="FFB2B2B2"/>
      </right>
      <top/>
      <bottom style="thin">
        <color rgb="FFB2B2B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B2B2B2"/>
      </left>
      <right style="thin">
        <color rgb="FFB2B2B2"/>
      </right>
      <top/>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23"/>
      </left>
      <right/>
      <top style="thin">
        <color indexed="23"/>
      </top>
      <bottom style="thin">
        <color indexed="23"/>
      </bottom>
      <diagonal/>
    </border>
    <border>
      <left/>
      <right/>
      <top/>
      <bottom style="double">
        <color indexed="64"/>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23"/>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0"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rgb="FF7F7F7F"/>
      </left>
      <right/>
      <top style="thin">
        <color rgb="FF7F7F7F"/>
      </top>
      <bottom style="thin">
        <color rgb="FF7F7F7F"/>
      </bottom>
      <diagonal/>
    </border>
    <border>
      <left style="thin">
        <color theme="0" tint="-0.34998626667073579"/>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1" tint="0.499984740745262"/>
      </left>
      <right style="thin">
        <color theme="0" tint="-0.34998626667073579"/>
      </right>
      <top style="thin">
        <color theme="0" tint="-0.34998626667073579"/>
      </top>
      <bottom/>
      <diagonal/>
    </border>
    <border>
      <left style="thin">
        <color theme="1" tint="0.499984740745262"/>
      </left>
      <right style="thin">
        <color theme="0" tint="-0.34998626667073579"/>
      </right>
      <top/>
      <bottom style="thin">
        <color theme="0" tint="-0.34998626667073579"/>
      </bottom>
      <diagonal/>
    </border>
    <border>
      <left style="thin">
        <color theme="1" tint="0.499984740745262"/>
      </left>
      <right style="thin">
        <color theme="0" tint="-0.34998626667073579"/>
      </right>
      <top/>
      <bottom/>
      <diagonal/>
    </border>
    <border>
      <left/>
      <right/>
      <top style="thin">
        <color theme="0" tint="-0.34998626667073579"/>
      </top>
      <bottom style="thin">
        <color theme="0" tint="-0.34998626667073579"/>
      </bottom>
      <diagonal/>
    </border>
  </borders>
  <cellStyleXfs count="13">
    <xf numFmtId="0" fontId="0" fillId="0" borderId="0"/>
    <xf numFmtId="0" fontId="2" fillId="2" borderId="0" applyNumberFormat="0" applyBorder="0" applyAlignment="0" applyProtection="0"/>
    <xf numFmtId="0" fontId="3" fillId="3" borderId="0" applyNumberFormat="0" applyBorder="0" applyAlignment="0" applyProtection="0"/>
    <xf numFmtId="0" fontId="4" fillId="5" borderId="1" applyNumberFormat="0" applyAlignment="0" applyProtection="0"/>
    <xf numFmtId="0" fontId="1" fillId="7" borderId="2" applyNumberFormat="0" applyFont="0" applyAlignment="0" applyProtection="0"/>
    <xf numFmtId="0" fontId="1" fillId="8" borderId="0" applyNumberFormat="0" applyBorder="0" applyAlignment="0" applyProtection="0"/>
    <xf numFmtId="0" fontId="1" fillId="9" borderId="0" applyNumberFormat="0" applyBorder="0" applyAlignment="0" applyProtection="0"/>
    <xf numFmtId="0" fontId="8" fillId="0" borderId="0" applyNumberFormat="0" applyFill="0" applyBorder="0" applyAlignment="0" applyProtection="0"/>
    <xf numFmtId="0" fontId="9" fillId="7" borderId="2" applyNumberFormat="0" applyFont="0" applyAlignment="0" applyProtection="0"/>
    <xf numFmtId="0" fontId="13" fillId="6" borderId="1" applyAlignment="0" applyProtection="0"/>
    <xf numFmtId="0" fontId="18" fillId="14" borderId="13"/>
    <xf numFmtId="0" fontId="9" fillId="7" borderId="2" applyNumberFormat="0" applyFont="0" applyAlignment="0" applyProtection="0"/>
    <xf numFmtId="0" fontId="32" fillId="4" borderId="0" applyNumberFormat="0" applyBorder="0" applyAlignment="0" applyProtection="0"/>
  </cellStyleXfs>
  <cellXfs count="278">
    <xf numFmtId="0" fontId="0" fillId="0" borderId="0" xfId="0"/>
    <xf numFmtId="0" fontId="0" fillId="0" borderId="0" xfId="0" applyProtection="1">
      <protection locked="0"/>
    </xf>
    <xf numFmtId="0" fontId="0" fillId="11" borderId="2" xfId="8" applyFont="1" applyFill="1" applyProtection="1"/>
    <xf numFmtId="0" fontId="0" fillId="7" borderId="3" xfId="8" applyFont="1" applyBorder="1" applyProtection="1"/>
    <xf numFmtId="164" fontId="8" fillId="0" borderId="0" xfId="7" applyNumberFormat="1" applyFill="1" applyBorder="1" applyAlignment="1" applyProtection="1">
      <alignment horizontal="left"/>
      <protection locked="0"/>
    </xf>
    <xf numFmtId="0" fontId="10" fillId="12" borderId="0" xfId="0" applyFont="1" applyFill="1"/>
    <xf numFmtId="0" fontId="0" fillId="12" borderId="0" xfId="0" applyFill="1"/>
    <xf numFmtId="0" fontId="0" fillId="7" borderId="4" xfId="8" applyFont="1" applyBorder="1" applyProtection="1"/>
    <xf numFmtId="0" fontId="0" fillId="7" borderId="5" xfId="8" applyFont="1" applyBorder="1" applyProtection="1"/>
    <xf numFmtId="0" fontId="0" fillId="9" borderId="0" xfId="6" quotePrefix="1" applyFont="1" applyAlignment="1" applyProtection="1">
      <alignment horizontal="left"/>
    </xf>
    <xf numFmtId="0" fontId="0" fillId="10" borderId="0" xfId="0" applyFill="1"/>
    <xf numFmtId="0" fontId="2" fillId="2" borderId="2" xfId="1" applyBorder="1" applyProtection="1"/>
    <xf numFmtId="0" fontId="11" fillId="0" borderId="0" xfId="0" applyFont="1" applyAlignment="1">
      <alignment vertical="center"/>
    </xf>
    <xf numFmtId="0" fontId="0" fillId="7" borderId="6" xfId="8" applyFont="1" applyBorder="1" applyProtection="1"/>
    <xf numFmtId="49" fontId="12" fillId="7" borderId="7" xfId="8" applyNumberFormat="1" applyFont="1" applyBorder="1" applyProtection="1"/>
    <xf numFmtId="0" fontId="14" fillId="0" borderId="8" xfId="9" applyFont="1" applyFill="1" applyBorder="1" applyAlignment="1"/>
    <xf numFmtId="0" fontId="15" fillId="0" borderId="8" xfId="9" applyFont="1" applyFill="1" applyBorder="1" applyAlignment="1" applyProtection="1">
      <alignment horizontal="center" vertical="center" wrapText="1"/>
    </xf>
    <xf numFmtId="165" fontId="16" fillId="13" borderId="8" xfId="8" applyNumberFormat="1" applyFont="1" applyFill="1" applyBorder="1" applyAlignment="1" applyProtection="1">
      <alignment horizontal="center"/>
    </xf>
    <xf numFmtId="0" fontId="0" fillId="7" borderId="10" xfId="8" applyFont="1" applyBorder="1" applyProtection="1"/>
    <xf numFmtId="49" fontId="12" fillId="7" borderId="11" xfId="8" applyNumberFormat="1" applyFont="1" applyBorder="1" applyProtection="1"/>
    <xf numFmtId="0" fontId="2" fillId="2" borderId="12" xfId="1" applyBorder="1" applyProtection="1"/>
    <xf numFmtId="0" fontId="1" fillId="9" borderId="13" xfId="6" applyBorder="1"/>
    <xf numFmtId="0" fontId="2" fillId="2" borderId="14" xfId="1" applyBorder="1" applyProtection="1"/>
    <xf numFmtId="0" fontId="17" fillId="7" borderId="2" xfId="8" applyFont="1" applyProtection="1"/>
    <xf numFmtId="14" fontId="7" fillId="0" borderId="0" xfId="0" applyNumberFormat="1" applyFont="1"/>
    <xf numFmtId="0" fontId="18" fillId="14" borderId="13" xfId="10"/>
    <xf numFmtId="0" fontId="17" fillId="0" borderId="0" xfId="0" applyFont="1"/>
    <xf numFmtId="0" fontId="0" fillId="7" borderId="2" xfId="8" applyFont="1" applyProtection="1"/>
    <xf numFmtId="0" fontId="12" fillId="10" borderId="2" xfId="8" applyFont="1" applyFill="1" applyProtection="1"/>
    <xf numFmtId="0" fontId="7" fillId="0" borderId="0" xfId="0" applyFont="1"/>
    <xf numFmtId="0" fontId="2" fillId="7" borderId="2" xfId="4" applyFont="1" applyProtection="1"/>
    <xf numFmtId="0" fontId="0" fillId="15" borderId="0" xfId="0" applyFill="1"/>
    <xf numFmtId="0" fontId="12" fillId="15" borderId="0" xfId="0" applyFont="1" applyFill="1"/>
    <xf numFmtId="0" fontId="6" fillId="0" borderId="0" xfId="0" applyFont="1" applyAlignment="1">
      <alignment vertical="top" wrapText="1"/>
    </xf>
    <xf numFmtId="0" fontId="0" fillId="9" borderId="13" xfId="6" applyFont="1" applyBorder="1"/>
    <xf numFmtId="0" fontId="1" fillId="16" borderId="13" xfId="6" applyFill="1" applyBorder="1"/>
    <xf numFmtId="0" fontId="20" fillId="12" borderId="0" xfId="0" applyFont="1" applyFill="1"/>
    <xf numFmtId="0" fontId="21" fillId="0" borderId="0" xfId="0" applyFont="1"/>
    <xf numFmtId="0" fontId="0" fillId="16" borderId="0" xfId="0" applyFill="1"/>
    <xf numFmtId="0" fontId="15" fillId="0" borderId="8" xfId="9" applyFont="1" applyFill="1" applyBorder="1" applyAlignment="1" applyProtection="1">
      <alignment horizontal="center" vertical="center"/>
    </xf>
    <xf numFmtId="0" fontId="0" fillId="0" borderId="19" xfId="0" applyBorder="1"/>
    <xf numFmtId="0" fontId="0" fillId="0" borderId="20" xfId="0" applyBorder="1"/>
    <xf numFmtId="0" fontId="22" fillId="6" borderId="21" xfId="9" applyFont="1" applyBorder="1" applyAlignment="1" applyProtection="1">
      <alignment vertical="center"/>
    </xf>
    <xf numFmtId="165" fontId="16" fillId="13" borderId="8" xfId="8" applyNumberFormat="1" applyFont="1" applyFill="1" applyBorder="1" applyAlignment="1" applyProtection="1"/>
    <xf numFmtId="0" fontId="20" fillId="0" borderId="0" xfId="0" applyFont="1" applyAlignment="1">
      <alignment horizontal="center"/>
    </xf>
    <xf numFmtId="0" fontId="17" fillId="7" borderId="2" xfId="8" applyFont="1" applyAlignment="1" applyProtection="1"/>
    <xf numFmtId="0" fontId="24" fillId="0" borderId="0" xfId="0" applyFont="1"/>
    <xf numFmtId="165" fontId="7" fillId="0" borderId="0" xfId="0" applyNumberFormat="1" applyFont="1"/>
    <xf numFmtId="0" fontId="0" fillId="0" borderId="22" xfId="0" applyBorder="1"/>
    <xf numFmtId="0" fontId="0" fillId="0" borderId="23" xfId="0" applyBorder="1"/>
    <xf numFmtId="0" fontId="0" fillId="0" borderId="15" xfId="0" applyBorder="1"/>
    <xf numFmtId="0" fontId="0" fillId="0" borderId="24" xfId="0" applyBorder="1"/>
    <xf numFmtId="165" fontId="15" fillId="13" borderId="26" xfId="8" applyNumberFormat="1" applyFont="1" applyFill="1" applyBorder="1" applyAlignment="1" applyProtection="1">
      <alignment wrapText="1"/>
    </xf>
    <xf numFmtId="0" fontId="15" fillId="7" borderId="2" xfId="8" applyFont="1" applyProtection="1"/>
    <xf numFmtId="165" fontId="25" fillId="17" borderId="1" xfId="3" applyNumberFormat="1" applyFont="1" applyFill="1" applyAlignment="1" applyProtection="1"/>
    <xf numFmtId="0" fontId="18" fillId="0" borderId="0" xfId="0" applyFont="1"/>
    <xf numFmtId="0" fontId="3" fillId="3" borderId="0" xfId="2" applyProtection="1"/>
    <xf numFmtId="165" fontId="15" fillId="13" borderId="27" xfId="8" applyNumberFormat="1" applyFont="1" applyFill="1" applyBorder="1" applyAlignment="1" applyProtection="1">
      <alignment wrapText="1"/>
    </xf>
    <xf numFmtId="0" fontId="3" fillId="3" borderId="2" xfId="2" applyBorder="1" applyProtection="1"/>
    <xf numFmtId="165" fontId="0" fillId="0" borderId="0" xfId="0" applyNumberFormat="1"/>
    <xf numFmtId="0" fontId="8" fillId="0" borderId="0" xfId="7" applyAlignment="1" applyProtection="1">
      <protection locked="0"/>
    </xf>
    <xf numFmtId="0" fontId="26" fillId="0" borderId="22" xfId="0" applyFont="1" applyBorder="1"/>
    <xf numFmtId="165" fontId="7" fillId="0" borderId="22" xfId="0" applyNumberFormat="1" applyFont="1" applyBorder="1"/>
    <xf numFmtId="0" fontId="0" fillId="0" borderId="16" xfId="0" applyBorder="1" applyAlignment="1">
      <alignment vertical="center"/>
    </xf>
    <xf numFmtId="0" fontId="0" fillId="0" borderId="17" xfId="0" applyBorder="1"/>
    <xf numFmtId="0" fontId="0" fillId="0" borderId="18" xfId="0" applyBorder="1"/>
    <xf numFmtId="0" fontId="3" fillId="3" borderId="8" xfId="2" applyBorder="1" applyAlignment="1" applyProtection="1">
      <alignment horizontal="center" vertical="center"/>
    </xf>
    <xf numFmtId="0" fontId="5" fillId="0" borderId="0" xfId="0" applyFont="1"/>
    <xf numFmtId="166" fontId="16" fillId="13" borderId="8" xfId="8" applyNumberFormat="1" applyFont="1" applyFill="1" applyBorder="1" applyAlignment="1" applyProtection="1">
      <alignment horizontal="right"/>
    </xf>
    <xf numFmtId="0" fontId="12" fillId="0" borderId="0" xfId="0" applyFont="1"/>
    <xf numFmtId="0" fontId="15" fillId="0" borderId="0" xfId="0" applyFont="1"/>
    <xf numFmtId="0" fontId="0" fillId="10" borderId="2" xfId="8" applyFont="1" applyFill="1" applyProtection="1"/>
    <xf numFmtId="0" fontId="12" fillId="10" borderId="0" xfId="0" applyFont="1" applyFill="1"/>
    <xf numFmtId="0" fontId="14" fillId="0" borderId="0" xfId="9" quotePrefix="1" applyFont="1" applyFill="1" applyBorder="1" applyAlignment="1" applyProtection="1"/>
    <xf numFmtId="49" fontId="29" fillId="0" borderId="2" xfId="11" applyNumberFormat="1" applyFont="1" applyFill="1"/>
    <xf numFmtId="0" fontId="0" fillId="18" borderId="0" xfId="0" applyFill="1"/>
    <xf numFmtId="0" fontId="13" fillId="0" borderId="0" xfId="9" applyFill="1" applyBorder="1" applyAlignment="1" applyProtection="1"/>
    <xf numFmtId="0" fontId="22" fillId="6" borderId="0" xfId="9" applyFont="1" applyBorder="1" applyAlignment="1" applyProtection="1">
      <alignment vertical="center"/>
    </xf>
    <xf numFmtId="0" fontId="15" fillId="0" borderId="0" xfId="9" applyFont="1" applyFill="1" applyBorder="1" applyAlignment="1" applyProtection="1">
      <alignment horizontal="center" vertical="center" wrapText="1"/>
    </xf>
    <xf numFmtId="0" fontId="15" fillId="0" borderId="0" xfId="9" applyFont="1" applyFill="1" applyBorder="1" applyAlignment="1" applyProtection="1">
      <alignment horizontal="center" vertical="center"/>
    </xf>
    <xf numFmtId="0" fontId="30" fillId="7" borderId="2" xfId="8" applyFont="1" applyProtection="1"/>
    <xf numFmtId="49" fontId="31" fillId="0" borderId="2" xfId="11" applyNumberFormat="1" applyFont="1" applyFill="1" applyAlignment="1">
      <alignment vertical="center"/>
    </xf>
    <xf numFmtId="0" fontId="15" fillId="18" borderId="2" xfId="8" applyFont="1" applyFill="1" applyProtection="1"/>
    <xf numFmtId="0" fontId="14" fillId="0" borderId="8" xfId="9" applyFont="1" applyFill="1" applyBorder="1" applyAlignment="1">
      <alignment horizontal="center" vertical="center" wrapText="1"/>
    </xf>
    <xf numFmtId="165" fontId="0" fillId="19" borderId="0" xfId="0" applyNumberFormat="1" applyFill="1"/>
    <xf numFmtId="165" fontId="16" fillId="13" borderId="2" xfId="8" applyNumberFormat="1" applyFont="1" applyFill="1" applyAlignment="1" applyProtection="1"/>
    <xf numFmtId="49" fontId="15" fillId="0" borderId="0" xfId="12" applyNumberFormat="1" applyFont="1" applyFill="1" applyAlignment="1">
      <alignment horizontal="left"/>
    </xf>
    <xf numFmtId="49" fontId="15" fillId="0" borderId="0" xfId="0" applyNumberFormat="1" applyFont="1" applyAlignment="1">
      <alignment horizontal="left"/>
    </xf>
    <xf numFmtId="0" fontId="20" fillId="0" borderId="0" xfId="0" applyFont="1"/>
    <xf numFmtId="49" fontId="12" fillId="7" borderId="2" xfId="8" applyNumberFormat="1" applyFont="1" applyProtection="1"/>
    <xf numFmtId="0" fontId="6" fillId="12" borderId="0" xfId="0" applyFont="1" applyFill="1" applyAlignment="1">
      <alignment wrapText="1"/>
    </xf>
    <xf numFmtId="49" fontId="12" fillId="0" borderId="0" xfId="0" applyNumberFormat="1" applyFont="1"/>
    <xf numFmtId="0" fontId="1" fillId="9" borderId="0" xfId="6" applyAlignment="1" applyProtection="1"/>
    <xf numFmtId="49" fontId="2" fillId="2" borderId="2" xfId="1" applyNumberFormat="1" applyBorder="1" applyProtection="1"/>
    <xf numFmtId="165" fontId="16" fillId="19" borderId="2" xfId="8" applyNumberFormat="1" applyFont="1" applyFill="1" applyAlignment="1" applyProtection="1">
      <protection locked="0"/>
    </xf>
    <xf numFmtId="0" fontId="14" fillId="0" borderId="0" xfId="9" applyFont="1" applyFill="1" applyBorder="1" applyAlignment="1" applyProtection="1"/>
    <xf numFmtId="0" fontId="0" fillId="0" borderId="0" xfId="0" applyAlignment="1">
      <alignment wrapText="1"/>
    </xf>
    <xf numFmtId="0" fontId="13" fillId="20" borderId="35" xfId="9" applyFill="1" applyBorder="1" applyAlignment="1" applyProtection="1">
      <alignment horizontal="left" vertical="top" wrapText="1"/>
    </xf>
    <xf numFmtId="0" fontId="13" fillId="20" borderId="0" xfId="9" applyFill="1" applyBorder="1" applyAlignment="1" applyProtection="1">
      <alignment horizontal="left" vertical="top" wrapText="1"/>
    </xf>
    <xf numFmtId="165" fontId="16" fillId="13" borderId="2" xfId="8" applyNumberFormat="1" applyFont="1" applyFill="1" applyAlignment="1" applyProtection="1">
      <protection locked="0"/>
    </xf>
    <xf numFmtId="0" fontId="15" fillId="0" borderId="30" xfId="9" applyFont="1" applyFill="1" applyBorder="1" applyAlignment="1" applyProtection="1">
      <alignment horizontal="center" vertical="center"/>
    </xf>
    <xf numFmtId="0" fontId="15" fillId="0" borderId="30" xfId="9" applyFont="1" applyFill="1" applyBorder="1" applyAlignment="1" applyProtection="1">
      <alignment horizontal="center" vertical="center" wrapText="1"/>
    </xf>
    <xf numFmtId="49" fontId="29" fillId="0" borderId="0" xfId="0" applyNumberFormat="1" applyFont="1" applyAlignment="1">
      <alignment horizontal="left"/>
    </xf>
    <xf numFmtId="0" fontId="7" fillId="0" borderId="36" xfId="0" applyFont="1" applyBorder="1"/>
    <xf numFmtId="167" fontId="7" fillId="0" borderId="37" xfId="0" applyNumberFormat="1" applyFont="1" applyBorder="1"/>
    <xf numFmtId="0" fontId="0" fillId="0" borderId="37" xfId="0" applyBorder="1"/>
    <xf numFmtId="0" fontId="0" fillId="0" borderId="38" xfId="0" applyBorder="1"/>
    <xf numFmtId="49" fontId="3" fillId="3" borderId="2" xfId="2" applyNumberFormat="1" applyBorder="1" applyProtection="1"/>
    <xf numFmtId="0" fontId="0" fillId="0" borderId="39" xfId="0" applyBorder="1"/>
    <xf numFmtId="0" fontId="0" fillId="0" borderId="40" xfId="0" applyBorder="1"/>
    <xf numFmtId="0" fontId="7" fillId="0" borderId="19" xfId="0" applyFont="1" applyBorder="1"/>
    <xf numFmtId="167" fontId="7" fillId="0" borderId="0" xfId="0" applyNumberFormat="1" applyFont="1"/>
    <xf numFmtId="0" fontId="0" fillId="0" borderId="41" xfId="0" applyBorder="1"/>
    <xf numFmtId="0" fontId="0" fillId="0" borderId="36" xfId="0" applyBorder="1"/>
    <xf numFmtId="167" fontId="0" fillId="0" borderId="37" xfId="0" applyNumberFormat="1" applyBorder="1"/>
    <xf numFmtId="0" fontId="37" fillId="0" borderId="0" xfId="0" applyFont="1" applyAlignment="1">
      <alignment vertical="top"/>
    </xf>
    <xf numFmtId="164" fontId="8" fillId="13" borderId="0" xfId="7" applyNumberFormat="1" applyFill="1" applyBorder="1" applyAlignment="1" applyProtection="1">
      <alignment horizontal="left"/>
      <protection locked="0"/>
    </xf>
    <xf numFmtId="0" fontId="6" fillId="0" borderId="28" xfId="0" applyFont="1" applyBorder="1" applyAlignment="1">
      <alignment vertical="top"/>
    </xf>
    <xf numFmtId="0" fontId="15" fillId="0" borderId="28" xfId="9" applyFont="1" applyFill="1" applyBorder="1" applyAlignment="1" applyProtection="1">
      <alignment horizontal="center" vertical="center" wrapText="1"/>
    </xf>
    <xf numFmtId="0" fontId="6" fillId="0" borderId="28" xfId="0" applyFont="1" applyBorder="1" applyAlignment="1">
      <alignment vertical="center" wrapText="1"/>
    </xf>
    <xf numFmtId="0" fontId="38" fillId="0" borderId="0" xfId="0" applyFont="1"/>
    <xf numFmtId="2" fontId="0" fillId="0" borderId="0" xfId="0" applyNumberFormat="1"/>
    <xf numFmtId="49" fontId="15" fillId="0" borderId="0" xfId="0" applyNumberFormat="1" applyFont="1"/>
    <xf numFmtId="49" fontId="15" fillId="0" borderId="0" xfId="0" applyNumberFormat="1" applyFont="1" applyAlignment="1">
      <alignment vertical="center"/>
    </xf>
    <xf numFmtId="164" fontId="39" fillId="0" borderId="0" xfId="0" applyNumberFormat="1" applyFont="1"/>
    <xf numFmtId="164" fontId="40" fillId="0" borderId="0" xfId="0" applyNumberFormat="1" applyFont="1"/>
    <xf numFmtId="164" fontId="40" fillId="0" borderId="0" xfId="0" applyNumberFormat="1" applyFont="1" applyAlignment="1">
      <alignment vertical="center"/>
    </xf>
    <xf numFmtId="164" fontId="0" fillId="0" borderId="0" xfId="0" applyNumberFormat="1"/>
    <xf numFmtId="164" fontId="12" fillId="0" borderId="0" xfId="0" applyNumberFormat="1" applyFont="1"/>
    <xf numFmtId="164" fontId="15" fillId="0" borderId="0" xfId="0" applyNumberFormat="1" applyFont="1"/>
    <xf numFmtId="164" fontId="15" fillId="0" borderId="0" xfId="0" applyNumberFormat="1" applyFont="1" applyAlignment="1">
      <alignment vertical="center"/>
    </xf>
    <xf numFmtId="49" fontId="5" fillId="0" borderId="0" xfId="0" applyNumberFormat="1" applyFont="1"/>
    <xf numFmtId="49" fontId="30" fillId="0" borderId="0" xfId="0" applyNumberFormat="1" applyFont="1"/>
    <xf numFmtId="49" fontId="30" fillId="0" borderId="0" xfId="0" applyNumberFormat="1" applyFont="1" applyAlignment="1">
      <alignment vertical="center"/>
    </xf>
    <xf numFmtId="0" fontId="41" fillId="0" borderId="0" xfId="0" applyFont="1" applyAlignment="1">
      <alignment vertical="top"/>
    </xf>
    <xf numFmtId="0" fontId="41" fillId="15" borderId="0" xfId="0" applyFont="1" applyFill="1" applyAlignment="1">
      <alignment vertical="top"/>
    </xf>
    <xf numFmtId="49" fontId="34" fillId="0" borderId="0" xfId="0" applyNumberFormat="1" applyFont="1" applyAlignment="1">
      <alignment vertical="center"/>
    </xf>
    <xf numFmtId="49" fontId="37" fillId="0" borderId="0" xfId="0" applyNumberFormat="1" applyFont="1" applyAlignment="1">
      <alignment vertical="top"/>
    </xf>
    <xf numFmtId="0" fontId="0" fillId="0" borderId="0" xfId="0" applyAlignment="1"/>
    <xf numFmtId="0" fontId="44" fillId="0" borderId="0" xfId="0" applyFont="1"/>
    <xf numFmtId="0" fontId="45" fillId="2" borderId="13" xfId="1" applyFont="1" applyBorder="1" applyProtection="1">
      <protection locked="0"/>
    </xf>
    <xf numFmtId="0" fontId="43" fillId="21" borderId="43" xfId="0" applyFont="1" applyFill="1" applyBorder="1" applyAlignment="1">
      <alignment vertical="top"/>
    </xf>
    <xf numFmtId="0" fontId="43" fillId="21" borderId="44" xfId="0" applyFont="1" applyFill="1" applyBorder="1"/>
    <xf numFmtId="0" fontId="43" fillId="21" borderId="45" xfId="0" applyFont="1" applyFill="1" applyBorder="1"/>
    <xf numFmtId="0" fontId="6" fillId="13" borderId="46" xfId="0" applyFont="1" applyFill="1" applyBorder="1" applyAlignment="1">
      <alignment vertical="top"/>
    </xf>
    <xf numFmtId="0" fontId="6" fillId="13" borderId="46" xfId="0" applyFont="1" applyFill="1" applyBorder="1" applyAlignment="1">
      <alignment vertical="top" wrapText="1"/>
    </xf>
    <xf numFmtId="0" fontId="6" fillId="0" borderId="46" xfId="0" applyFont="1" applyBorder="1" applyAlignment="1">
      <alignment vertical="top"/>
    </xf>
    <xf numFmtId="0" fontId="27" fillId="23" borderId="46" xfId="0" applyFont="1" applyFill="1" applyBorder="1" applyAlignment="1">
      <alignment vertical="top"/>
    </xf>
    <xf numFmtId="164" fontId="6" fillId="12" borderId="48" xfId="0" applyNumberFormat="1" applyFont="1" applyFill="1" applyBorder="1" applyAlignment="1">
      <alignment vertical="top"/>
    </xf>
    <xf numFmtId="164" fontId="0" fillId="12" borderId="49" xfId="0" applyNumberFormat="1" applyFill="1" applyBorder="1" applyAlignment="1">
      <alignment horizontal="center"/>
    </xf>
    <xf numFmtId="164" fontId="0" fillId="12" borderId="50" xfId="0" applyNumberFormat="1" applyFill="1" applyBorder="1" applyAlignment="1">
      <alignment horizontal="center"/>
    </xf>
    <xf numFmtId="0" fontId="1" fillId="8" borderId="46" xfId="5" applyBorder="1" applyAlignment="1">
      <alignment vertical="top" wrapText="1"/>
    </xf>
    <xf numFmtId="0" fontId="6" fillId="23" borderId="46" xfId="0" applyFont="1" applyFill="1" applyBorder="1" applyAlignment="1">
      <alignment vertical="top"/>
    </xf>
    <xf numFmtId="0" fontId="38" fillId="23" borderId="42" xfId="0" applyFont="1" applyFill="1" applyBorder="1" applyAlignment="1" applyProtection="1">
      <alignment vertical="top"/>
      <protection locked="0"/>
    </xf>
    <xf numFmtId="0" fontId="38" fillId="23" borderId="47" xfId="0" applyFont="1" applyFill="1" applyBorder="1" applyAlignment="1" applyProtection="1">
      <alignment vertical="top"/>
      <protection locked="0"/>
    </xf>
    <xf numFmtId="0" fontId="0" fillId="13" borderId="42" xfId="0" applyFill="1" applyBorder="1" applyAlignment="1" applyProtection="1">
      <alignment vertical="top"/>
      <protection locked="0"/>
    </xf>
    <xf numFmtId="0" fontId="0" fillId="13" borderId="47" xfId="0" applyFill="1" applyBorder="1" applyAlignment="1" applyProtection="1">
      <alignment vertical="top"/>
      <protection locked="0"/>
    </xf>
    <xf numFmtId="0" fontId="1" fillId="8" borderId="42" xfId="5" applyBorder="1" applyAlignment="1" applyProtection="1">
      <alignment vertical="top" wrapText="1"/>
      <protection locked="0"/>
    </xf>
    <xf numFmtId="0" fontId="1" fillId="8" borderId="47" xfId="5" applyBorder="1" applyAlignment="1" applyProtection="1">
      <alignment vertical="top" wrapText="1"/>
      <protection locked="0"/>
    </xf>
    <xf numFmtId="0" fontId="0" fillId="0" borderId="42" xfId="0" applyBorder="1" applyAlignment="1" applyProtection="1">
      <alignment vertical="top"/>
      <protection locked="0"/>
    </xf>
    <xf numFmtId="0" fontId="0" fillId="0" borderId="47" xfId="0" applyBorder="1" applyAlignment="1" applyProtection="1">
      <alignment vertical="top"/>
      <protection locked="0"/>
    </xf>
    <xf numFmtId="0" fontId="0" fillId="23" borderId="42" xfId="0" applyFill="1" applyBorder="1" applyAlignment="1" applyProtection="1">
      <alignment vertical="top"/>
      <protection locked="0"/>
    </xf>
    <xf numFmtId="0" fontId="0" fillId="23" borderId="47" xfId="0" applyFill="1" applyBorder="1" applyAlignment="1" applyProtection="1">
      <alignment vertical="top"/>
      <protection locked="0"/>
    </xf>
    <xf numFmtId="2" fontId="6" fillId="13" borderId="46" xfId="0" applyNumberFormat="1" applyFont="1" applyFill="1" applyBorder="1" applyAlignment="1">
      <alignment horizontal="left" vertical="top"/>
    </xf>
    <xf numFmtId="2" fontId="0" fillId="13" borderId="42" xfId="0" applyNumberFormat="1" applyFill="1" applyBorder="1" applyAlignment="1" applyProtection="1">
      <alignment horizontal="left" vertical="top"/>
      <protection locked="0"/>
    </xf>
    <xf numFmtId="2" fontId="0" fillId="13" borderId="47" xfId="0" applyNumberFormat="1" applyFill="1" applyBorder="1" applyAlignment="1" applyProtection="1">
      <alignment horizontal="left" vertical="top"/>
      <protection locked="0"/>
    </xf>
    <xf numFmtId="0" fontId="0" fillId="0" borderId="0" xfId="0" applyAlignment="1">
      <alignment horizontal="left"/>
    </xf>
    <xf numFmtId="164" fontId="6" fillId="13" borderId="46" xfId="0" applyNumberFormat="1" applyFont="1" applyFill="1" applyBorder="1" applyAlignment="1">
      <alignment horizontal="left" vertical="top" wrapText="1"/>
    </xf>
    <xf numFmtId="164" fontId="0" fillId="13" borderId="42" xfId="0" applyNumberFormat="1" applyFill="1" applyBorder="1" applyAlignment="1" applyProtection="1">
      <alignment horizontal="left" vertical="top"/>
      <protection locked="0"/>
    </xf>
    <xf numFmtId="164" fontId="0" fillId="13" borderId="47" xfId="0" applyNumberFormat="1" applyFill="1" applyBorder="1" applyAlignment="1" applyProtection="1">
      <alignment horizontal="left" vertical="top"/>
      <protection locked="0"/>
    </xf>
    <xf numFmtId="49" fontId="12" fillId="0" borderId="0" xfId="0" applyNumberFormat="1" applyFont="1" applyAlignment="1">
      <alignment horizontal="left"/>
    </xf>
    <xf numFmtId="49" fontId="15" fillId="0" borderId="0" xfId="0" applyNumberFormat="1" applyFont="1" applyAlignment="1">
      <alignment horizontal="left" vertical="center"/>
    </xf>
    <xf numFmtId="164" fontId="6" fillId="13" borderId="46" xfId="0" applyNumberFormat="1" applyFont="1" applyFill="1" applyBorder="1" applyAlignment="1">
      <alignment horizontal="left" vertical="top"/>
    </xf>
    <xf numFmtId="2" fontId="6" fillId="13" borderId="46" xfId="0" applyNumberFormat="1" applyFont="1" applyFill="1" applyBorder="1" applyAlignment="1">
      <alignment horizontal="left" vertical="top" wrapText="1"/>
    </xf>
    <xf numFmtId="0" fontId="6" fillId="12" borderId="46" xfId="0" applyFont="1" applyFill="1" applyBorder="1" applyAlignment="1">
      <alignment vertical="top" wrapText="1"/>
    </xf>
    <xf numFmtId="0" fontId="0" fillId="12" borderId="42" xfId="0" applyFill="1" applyBorder="1" applyAlignment="1">
      <alignment vertical="top" wrapText="1"/>
    </xf>
    <xf numFmtId="0" fontId="0" fillId="12" borderId="47" xfId="0" applyFill="1" applyBorder="1" applyAlignment="1">
      <alignment vertical="top" wrapText="1"/>
    </xf>
    <xf numFmtId="49" fontId="12" fillId="0" borderId="0" xfId="0" applyNumberFormat="1" applyFont="1" applyAlignment="1">
      <alignment wrapText="1"/>
    </xf>
    <xf numFmtId="49" fontId="15" fillId="0" borderId="0" xfId="0" applyNumberFormat="1" applyFont="1" applyAlignment="1">
      <alignment wrapText="1"/>
    </xf>
    <xf numFmtId="49" fontId="15" fillId="0" borderId="0" xfId="0" applyNumberFormat="1" applyFont="1" applyAlignment="1">
      <alignment vertical="center" wrapText="1"/>
    </xf>
    <xf numFmtId="2" fontId="6" fillId="0" borderId="0" xfId="0" applyNumberFormat="1" applyFont="1" applyAlignment="1">
      <alignment horizontal="left"/>
    </xf>
    <xf numFmtId="2" fontId="6" fillId="13" borderId="42" xfId="0" applyNumberFormat="1" applyFont="1" applyFill="1" applyBorder="1" applyAlignment="1" applyProtection="1">
      <alignment horizontal="left" vertical="top"/>
      <protection locked="0"/>
    </xf>
    <xf numFmtId="2" fontId="6" fillId="13" borderId="47" xfId="0" applyNumberFormat="1" applyFont="1" applyFill="1" applyBorder="1" applyAlignment="1" applyProtection="1">
      <alignment horizontal="left" vertical="top"/>
      <protection locked="0"/>
    </xf>
    <xf numFmtId="2" fontId="28" fillId="0" borderId="0" xfId="0" applyNumberFormat="1" applyFont="1" applyAlignment="1">
      <alignment horizontal="left"/>
    </xf>
    <xf numFmtId="2" fontId="29" fillId="0" borderId="0" xfId="0" applyNumberFormat="1" applyFont="1" applyAlignment="1">
      <alignment horizontal="left"/>
    </xf>
    <xf numFmtId="2" fontId="29" fillId="0" borderId="0" xfId="0" applyNumberFormat="1" applyFont="1" applyAlignment="1">
      <alignment horizontal="left" vertical="center"/>
    </xf>
    <xf numFmtId="0" fontId="0" fillId="0" borderId="0" xfId="0" applyNumberFormat="1"/>
    <xf numFmtId="168" fontId="46" fillId="11" borderId="28" xfId="0" applyNumberFormat="1" applyFont="1" applyFill="1" applyBorder="1" applyAlignment="1">
      <alignment horizontal="center" vertical="center"/>
    </xf>
    <xf numFmtId="169" fontId="46" fillId="11" borderId="28" xfId="0" applyNumberFormat="1" applyFont="1" applyFill="1" applyBorder="1" applyAlignment="1">
      <alignment horizontal="center" vertical="center"/>
    </xf>
    <xf numFmtId="0" fontId="23" fillId="21" borderId="8" xfId="9" applyFont="1" applyFill="1" applyBorder="1" applyAlignment="1" applyProtection="1">
      <alignment vertical="center"/>
    </xf>
    <xf numFmtId="0" fontId="23" fillId="21" borderId="29" xfId="9" applyFont="1" applyFill="1" applyBorder="1" applyAlignment="1" applyProtection="1">
      <alignment vertical="center"/>
    </xf>
    <xf numFmtId="0" fontId="14" fillId="0" borderId="30" xfId="9" applyFont="1" applyFill="1" applyBorder="1" applyAlignment="1">
      <alignment horizontal="left"/>
    </xf>
    <xf numFmtId="0" fontId="14" fillId="0" borderId="31" xfId="9" applyFont="1" applyFill="1" applyBorder="1" applyAlignment="1">
      <alignment horizontal="left"/>
    </xf>
    <xf numFmtId="49" fontId="30" fillId="22" borderId="0" xfId="0" applyNumberFormat="1" applyFont="1" applyFill="1" applyAlignment="1">
      <alignment vertical="center"/>
    </xf>
    <xf numFmtId="0" fontId="5" fillId="22" borderId="0" xfId="0" applyFont="1" applyFill="1"/>
    <xf numFmtId="0" fontId="0" fillId="0" borderId="0" xfId="0" applyAlignment="1">
      <alignment vertical="top" wrapText="1"/>
    </xf>
    <xf numFmtId="0" fontId="47" fillId="0" borderId="0" xfId="0" applyFont="1"/>
    <xf numFmtId="0" fontId="47" fillId="23" borderId="0" xfId="0" applyFont="1" applyFill="1"/>
    <xf numFmtId="0" fontId="0" fillId="23" borderId="0" xfId="0" applyFill="1"/>
    <xf numFmtId="49" fontId="15" fillId="23" borderId="0" xfId="12" applyNumberFormat="1" applyFont="1" applyFill="1" applyAlignment="1">
      <alignment horizontal="left"/>
    </xf>
    <xf numFmtId="49" fontId="15" fillId="23" borderId="0" xfId="0" applyNumberFormat="1" applyFont="1" applyFill="1" applyAlignment="1">
      <alignment horizontal="left"/>
    </xf>
    <xf numFmtId="49" fontId="34" fillId="23" borderId="0" xfId="0" applyNumberFormat="1" applyFont="1" applyFill="1" applyAlignment="1">
      <alignment horizontal="left"/>
    </xf>
    <xf numFmtId="165" fontId="16" fillId="13" borderId="8" xfId="8" applyNumberFormat="1" applyFont="1" applyFill="1" applyBorder="1" applyAlignment="1" applyProtection="1">
      <protection locked="0"/>
    </xf>
    <xf numFmtId="0" fontId="15" fillId="23" borderId="9" xfId="9" applyFont="1" applyFill="1" applyBorder="1" applyAlignment="1" applyProtection="1">
      <protection locked="0"/>
    </xf>
    <xf numFmtId="0" fontId="15" fillId="23" borderId="9" xfId="9" applyFont="1" applyFill="1" applyBorder="1" applyAlignment="1" applyProtection="1">
      <alignment wrapText="1"/>
      <protection locked="0"/>
    </xf>
    <xf numFmtId="9" fontId="23" fillId="21" borderId="8" xfId="9" applyNumberFormat="1" applyFont="1" applyFill="1" applyBorder="1" applyAlignment="1" applyProtection="1">
      <alignment vertical="center"/>
    </xf>
    <xf numFmtId="0" fontId="10" fillId="12" borderId="0" xfId="0" applyFont="1" applyFill="1" applyAlignment="1">
      <alignment vertical="center"/>
    </xf>
    <xf numFmtId="165" fontId="23" fillId="21" borderId="8" xfId="9" applyNumberFormat="1" applyFont="1" applyFill="1" applyBorder="1" applyAlignment="1" applyProtection="1">
      <alignment vertical="center"/>
    </xf>
    <xf numFmtId="165" fontId="7" fillId="0" borderId="36" xfId="0" applyNumberFormat="1" applyFont="1" applyBorder="1"/>
    <xf numFmtId="0" fontId="10" fillId="0" borderId="0" xfId="0" applyFont="1"/>
    <xf numFmtId="0" fontId="6" fillId="0" borderId="0" xfId="0" applyFont="1"/>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Protection="1">
      <protection locked="0"/>
    </xf>
    <xf numFmtId="0" fontId="0" fillId="24" borderId="0" xfId="0" applyFill="1"/>
    <xf numFmtId="10" fontId="0" fillId="0" borderId="0" xfId="0" applyNumberFormat="1" applyProtection="1">
      <protection locked="0"/>
    </xf>
    <xf numFmtId="0" fontId="0" fillId="24" borderId="0" xfId="0" applyFill="1" applyProtection="1">
      <protection locked="0"/>
    </xf>
    <xf numFmtId="0" fontId="0" fillId="0" borderId="0" xfId="0" applyAlignment="1">
      <alignment vertical="top"/>
    </xf>
    <xf numFmtId="0" fontId="8" fillId="0" borderId="0" xfId="7"/>
    <xf numFmtId="0" fontId="14" fillId="0" borderId="30" xfId="9" applyFont="1" applyFill="1" applyBorder="1" applyAlignment="1">
      <alignment horizontal="left"/>
    </xf>
    <xf numFmtId="0" fontId="14" fillId="0" borderId="31" xfId="9" applyFont="1" applyFill="1" applyBorder="1" applyAlignment="1">
      <alignment horizontal="left"/>
    </xf>
    <xf numFmtId="0" fontId="28" fillId="0" borderId="16" xfId="9" applyFont="1" applyFill="1" applyBorder="1" applyAlignment="1">
      <alignment horizontal="left" vertical="center" wrapText="1"/>
    </xf>
    <xf numFmtId="0" fontId="28" fillId="0" borderId="18" xfId="9" applyFont="1" applyFill="1" applyBorder="1" applyAlignment="1">
      <alignment horizontal="left" vertical="center" wrapText="1"/>
    </xf>
    <xf numFmtId="0" fontId="28" fillId="0" borderId="23" xfId="9" applyFont="1" applyFill="1" applyBorder="1" applyAlignment="1">
      <alignment horizontal="left" vertical="center" wrapText="1"/>
    </xf>
    <xf numFmtId="0" fontId="28" fillId="0" borderId="24" xfId="9" applyFont="1" applyFill="1" applyBorder="1" applyAlignment="1">
      <alignment horizontal="left" vertical="center" wrapText="1"/>
    </xf>
    <xf numFmtId="0" fontId="14" fillId="0" borderId="32" xfId="9" applyFont="1" applyFill="1" applyBorder="1" applyAlignment="1">
      <alignment horizontal="left" vertical="center" wrapText="1"/>
    </xf>
    <xf numFmtId="0" fontId="14" fillId="0" borderId="34" xfId="9" applyFont="1" applyFill="1" applyBorder="1" applyAlignment="1">
      <alignment horizontal="left" vertical="center" wrapText="1"/>
    </xf>
    <xf numFmtId="0" fontId="14" fillId="0" borderId="32" xfId="9" applyFont="1" applyFill="1" applyBorder="1" applyAlignment="1">
      <alignment horizontal="left" vertical="center"/>
    </xf>
    <xf numFmtId="0" fontId="14" fillId="0" borderId="34" xfId="9" applyFont="1" applyFill="1" applyBorder="1" applyAlignment="1">
      <alignment horizontal="left" vertical="center"/>
    </xf>
    <xf numFmtId="0" fontId="11" fillId="0" borderId="15" xfId="0" applyFont="1" applyBorder="1" applyAlignment="1">
      <alignment horizontal="left" wrapText="1"/>
    </xf>
    <xf numFmtId="0" fontId="14" fillId="0" borderId="32" xfId="9" applyFont="1" applyFill="1" applyBorder="1" applyAlignment="1">
      <alignment horizontal="center" vertical="center" wrapText="1"/>
    </xf>
    <xf numFmtId="0" fontId="14" fillId="0" borderId="33" xfId="9" applyFont="1" applyFill="1" applyBorder="1" applyAlignment="1">
      <alignment horizontal="center" vertical="center" wrapText="1"/>
    </xf>
    <xf numFmtId="0" fontId="14" fillId="0" borderId="34" xfId="9" applyFont="1" applyFill="1" applyBorder="1" applyAlignment="1">
      <alignment horizontal="center" vertical="center" wrapText="1"/>
    </xf>
    <xf numFmtId="0" fontId="14" fillId="0" borderId="18" xfId="9" applyFont="1" applyFill="1" applyBorder="1" applyAlignment="1">
      <alignment horizontal="center" vertical="center" wrapText="1"/>
    </xf>
    <xf numFmtId="0" fontId="14" fillId="0" borderId="20" xfId="9" applyFont="1" applyFill="1" applyBorder="1" applyAlignment="1">
      <alignment horizontal="center" vertical="center" wrapText="1"/>
    </xf>
    <xf numFmtId="0" fontId="14" fillId="0" borderId="24" xfId="9" applyFont="1" applyFill="1" applyBorder="1" applyAlignment="1">
      <alignment horizontal="center" vertical="center" wrapText="1"/>
    </xf>
    <xf numFmtId="0" fontId="23" fillId="21" borderId="30" xfId="9" applyFont="1" applyFill="1" applyBorder="1" applyAlignment="1" applyProtection="1">
      <alignment horizontal="left" vertical="center"/>
    </xf>
    <xf numFmtId="0" fontId="23" fillId="21" borderId="31" xfId="9" applyFont="1" applyFill="1" applyBorder="1" applyAlignment="1" applyProtection="1">
      <alignment horizontal="left" vertical="center"/>
    </xf>
    <xf numFmtId="0" fontId="11" fillId="0" borderId="0" xfId="0" applyFont="1" applyAlignment="1">
      <alignment horizontal="left" wrapText="1"/>
    </xf>
    <xf numFmtId="0" fontId="23" fillId="21" borderId="16" xfId="9" applyFont="1" applyFill="1" applyBorder="1" applyAlignment="1" applyProtection="1">
      <alignment horizontal="left" vertical="center"/>
    </xf>
    <xf numFmtId="0" fontId="23" fillId="21" borderId="17" xfId="9" applyFont="1" applyFill="1" applyBorder="1" applyAlignment="1" applyProtection="1">
      <alignment horizontal="left" vertical="center"/>
    </xf>
    <xf numFmtId="0" fontId="23" fillId="21" borderId="18" xfId="9" applyFont="1" applyFill="1" applyBorder="1" applyAlignment="1" applyProtection="1">
      <alignment horizontal="left" vertical="center"/>
    </xf>
    <xf numFmtId="0" fontId="14" fillId="0" borderId="0" xfId="0" applyFont="1" applyAlignment="1">
      <alignment horizontal="left" vertical="top" wrapText="1"/>
    </xf>
    <xf numFmtId="0" fontId="28" fillId="0" borderId="8" xfId="9" applyFont="1" applyFill="1" applyBorder="1" applyAlignment="1">
      <alignment horizontal="left" vertical="center"/>
    </xf>
    <xf numFmtId="0" fontId="15" fillId="0" borderId="8" xfId="9" applyFont="1" applyFill="1" applyBorder="1" applyAlignment="1" applyProtection="1">
      <alignment horizontal="center" vertical="center" wrapText="1"/>
    </xf>
    <xf numFmtId="0" fontId="14" fillId="0" borderId="51" xfId="9" applyFont="1" applyFill="1" applyBorder="1" applyAlignment="1">
      <alignment horizontal="left" vertical="center"/>
    </xf>
    <xf numFmtId="0" fontId="14" fillId="0" borderId="53" xfId="9" applyFont="1" applyFill="1" applyBorder="1" applyAlignment="1">
      <alignment horizontal="left" vertical="center"/>
    </xf>
    <xf numFmtId="0" fontId="14" fillId="0" borderId="52" xfId="9" applyFont="1" applyFill="1" applyBorder="1" applyAlignment="1">
      <alignment horizontal="left" vertical="center"/>
    </xf>
    <xf numFmtId="0" fontId="33" fillId="0" borderId="0" xfId="0" applyFont="1" applyAlignment="1">
      <alignment horizontal="left" wrapText="1"/>
    </xf>
    <xf numFmtId="0" fontId="23" fillId="21" borderId="54" xfId="9" applyFont="1" applyFill="1" applyBorder="1" applyAlignment="1" applyProtection="1">
      <alignment horizontal="left" vertical="center"/>
    </xf>
    <xf numFmtId="0" fontId="18" fillId="0" borderId="0" xfId="0" applyFont="1" applyAlignment="1">
      <alignment horizontal="left" vertical="top" wrapText="1"/>
    </xf>
    <xf numFmtId="0" fontId="28" fillId="0" borderId="16" xfId="9" applyFont="1" applyFill="1" applyBorder="1" applyAlignment="1">
      <alignment horizontal="center" vertical="center" wrapText="1"/>
    </xf>
    <xf numFmtId="0" fontId="28" fillId="0" borderId="17" xfId="9" applyFont="1" applyFill="1" applyBorder="1" applyAlignment="1">
      <alignment horizontal="center" vertical="center" wrapText="1"/>
    </xf>
    <xf numFmtId="0" fontId="28" fillId="0" borderId="18" xfId="9" applyFont="1" applyFill="1" applyBorder="1" applyAlignment="1">
      <alignment horizontal="center" vertical="center" wrapText="1"/>
    </xf>
    <xf numFmtId="0" fontId="28" fillId="0" borderId="23" xfId="9" applyFont="1" applyFill="1" applyBorder="1" applyAlignment="1">
      <alignment horizontal="center" vertical="center" wrapText="1"/>
    </xf>
    <xf numFmtId="0" fontId="28" fillId="0" borderId="15" xfId="9" applyFont="1" applyFill="1" applyBorder="1" applyAlignment="1">
      <alignment horizontal="center" vertical="center" wrapText="1"/>
    </xf>
    <xf numFmtId="0" fontId="28" fillId="0" borderId="24" xfId="9" applyFont="1" applyFill="1" applyBorder="1" applyAlignment="1">
      <alignment horizontal="center" vertical="center" wrapText="1"/>
    </xf>
    <xf numFmtId="0" fontId="23" fillId="21" borderId="19" xfId="9" applyFont="1" applyFill="1" applyBorder="1" applyAlignment="1" applyProtection="1">
      <alignment horizontal="left" vertical="center"/>
    </xf>
    <xf numFmtId="0" fontId="23" fillId="21" borderId="0" xfId="9" applyFont="1" applyFill="1" applyBorder="1" applyAlignment="1" applyProtection="1">
      <alignment horizontal="left" vertical="center"/>
    </xf>
    <xf numFmtId="0" fontId="23" fillId="21" borderId="20" xfId="9" applyFont="1" applyFill="1" applyBorder="1" applyAlignment="1" applyProtection="1">
      <alignment horizontal="left" vertical="center"/>
    </xf>
    <xf numFmtId="0" fontId="6" fillId="0" borderId="15" xfId="0" applyFont="1" applyBorder="1" applyAlignment="1">
      <alignment horizontal="left" wrapText="1"/>
    </xf>
    <xf numFmtId="0" fontId="13" fillId="0" borderId="8" xfId="9" applyFill="1" applyBorder="1" applyAlignment="1">
      <alignment horizontal="left" vertical="center" wrapText="1"/>
    </xf>
    <xf numFmtId="0" fontId="13" fillId="0" borderId="8" xfId="9" applyFont="1" applyFill="1" applyBorder="1" applyAlignment="1">
      <alignment horizontal="left" vertical="center"/>
    </xf>
    <xf numFmtId="0" fontId="13" fillId="0" borderId="8" xfId="9" applyFill="1" applyBorder="1" applyAlignment="1">
      <alignment horizontal="left" vertical="center"/>
    </xf>
    <xf numFmtId="0" fontId="14" fillId="0" borderId="33" xfId="9" applyFont="1" applyFill="1" applyBorder="1" applyAlignment="1">
      <alignment horizontal="left" vertical="center" wrapText="1"/>
    </xf>
    <xf numFmtId="0" fontId="14" fillId="0" borderId="33" xfId="9" applyFont="1" applyFill="1" applyBorder="1" applyAlignment="1">
      <alignment horizontal="left" vertical="center"/>
    </xf>
    <xf numFmtId="0" fontId="0" fillId="0" borderId="25" xfId="0" applyBorder="1" applyAlignment="1">
      <alignment horizontal="center" vertical="center" wrapText="1"/>
    </xf>
    <xf numFmtId="0" fontId="27" fillId="0" borderId="0" xfId="0" applyFont="1" applyAlignment="1">
      <alignment horizontal="center" vertical="center" wrapText="1"/>
    </xf>
    <xf numFmtId="0" fontId="25" fillId="0" borderId="15" xfId="0" applyFont="1"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6" fillId="10" borderId="0" xfId="0" applyFont="1" applyFill="1" applyAlignment="1">
      <alignment horizontal="center"/>
    </xf>
    <xf numFmtId="0" fontId="6" fillId="0" borderId="0" xfId="0" applyFont="1" applyAlignment="1">
      <alignment horizontal="left"/>
    </xf>
    <xf numFmtId="0" fontId="19" fillId="0" borderId="0" xfId="0" applyFont="1" applyAlignment="1">
      <alignment horizontal="center"/>
    </xf>
    <xf numFmtId="0" fontId="6" fillId="0" borderId="0" xfId="0" applyFont="1" applyAlignment="1">
      <alignment horizontal="left" wrapText="1"/>
    </xf>
    <xf numFmtId="0" fontId="10" fillId="0" borderId="37" xfId="0" applyFont="1" applyBorder="1" applyAlignment="1">
      <alignment horizontal="center"/>
    </xf>
    <xf numFmtId="0" fontId="0" fillId="0" borderId="0" xfId="0" applyAlignment="1">
      <alignment horizontal="left" vertical="top" wrapText="1"/>
    </xf>
  </cellXfs>
  <cellStyles count="13">
    <cellStyle name="20 % - Aksentti2" xfId="5" builtinId="34"/>
    <cellStyle name="60 % - Aksentti4" xfId="6" builtinId="44"/>
    <cellStyle name="Huomautus" xfId="4" builtinId="10"/>
    <cellStyle name="Huomautus 2" xfId="8" xr:uid="{764E7B10-0B78-4C61-A54F-06DD00377A9A}"/>
    <cellStyle name="Huomautus 3" xfId="11" xr:uid="{650DD4F3-7247-4C05-8589-1F3381AEAA4C}"/>
    <cellStyle name="Huono" xfId="2" builtinId="27"/>
    <cellStyle name="Hyperlinkki" xfId="7" builtinId="8"/>
    <cellStyle name="Hyvä" xfId="1" builtinId="26"/>
    <cellStyle name="Laskenta 2" xfId="9" xr:uid="{17CA5573-72A5-408A-8EBA-E34515D1355D}"/>
    <cellStyle name="Neutraali 2" xfId="12" xr:uid="{6050023D-ED16-4107-A29E-DA9F40CA6641}"/>
    <cellStyle name="Normaali" xfId="0" builtinId="0"/>
    <cellStyle name="Syöttö" xfId="3" builtinId="20"/>
    <cellStyle name="tietokantaan" xfId="10" xr:uid="{9F2AE7FE-30B2-43F8-9825-E4D8DD3E5CB4}"/>
  </cellStyles>
  <dxfs count="67">
    <dxf>
      <fill>
        <patternFill patternType="solid">
          <fgColor indexed="64"/>
          <bgColor theme="4" tint="0.79998168889431442"/>
        </patternFill>
      </fill>
      <protection locked="0" hidden="0"/>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protection locked="0" hidden="0"/>
    </dxf>
    <dxf>
      <fill>
        <patternFill patternType="solid">
          <fgColor indexed="64"/>
          <bgColor theme="4" tint="0.79998168889431442"/>
        </patternFill>
      </fill>
    </dxf>
    <dxf>
      <numFmt numFmtId="14" formatCode="0.00\ %"/>
      <protection locked="0" hidden="0"/>
    </dxf>
    <dxf>
      <fill>
        <patternFill patternType="solid">
          <fgColor indexed="64"/>
          <bgColor theme="4" tint="0.79998168889431442"/>
        </patternFill>
      </fill>
    </dxf>
    <dxf>
      <numFmt numFmtId="0" formatCode="General"/>
      <protection locked="0" hidden="0"/>
    </dxf>
    <dxf>
      <fill>
        <patternFill patternType="solid">
          <fgColor indexed="64"/>
          <bgColor theme="4" tint="0.79998168889431442"/>
        </patternFill>
      </fill>
    </dxf>
    <dxf>
      <fill>
        <patternFill patternType="solid">
          <fgColor indexed="64"/>
          <bgColor theme="4" tint="0.79998168889431442"/>
        </patternFill>
      </fill>
      <protection locked="1"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fill>
        <patternFill patternType="solid">
          <fgColor indexed="64"/>
          <bgColor theme="4" tint="0.79998168889431442"/>
        </patternFill>
      </fill>
    </dxf>
    <dxf>
      <protection locked="0" hidden="0"/>
    </dxf>
    <dxf>
      <alignment horizontal="left" vertical="top"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alignment horizontal="center" textRotation="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ont>
        <b/>
        <i val="0"/>
        <strike val="0"/>
        <condense val="0"/>
        <extend val="0"/>
        <outline val="0"/>
        <shadow val="0"/>
        <u val="none"/>
        <vertAlign val="baseline"/>
        <sz val="11"/>
        <color theme="1"/>
        <name val="Calibri"/>
        <family val="2"/>
        <scheme val="minor"/>
      </font>
      <alignment horizontal="general" vertical="top"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0"/>
    </dxf>
    <dxf>
      <border>
        <bottom style="thin">
          <color theme="0" tint="-0.249977111117893"/>
        </bottom>
      </border>
    </dxf>
    <dxf>
      <font>
        <b val="0"/>
        <i/>
        <strike val="0"/>
        <condense val="0"/>
        <extend val="0"/>
        <outline val="0"/>
        <shadow val="0"/>
        <u val="none"/>
        <vertAlign val="baseline"/>
        <sz val="20"/>
        <color theme="1"/>
        <name val="Calibri"/>
        <family val="2"/>
        <scheme val="minor"/>
      </font>
      <fill>
        <patternFill patternType="solid">
          <fgColor indexed="64"/>
          <bgColor theme="0" tint="-0.34998626667073579"/>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39994506668294322"/>
        </patternFill>
      </fill>
    </dxf>
    <dxf>
      <fill>
        <patternFill>
          <bgColor theme="5" tint="0.59996337778862885"/>
        </patternFill>
      </fill>
    </dxf>
    <dxf>
      <font>
        <b/>
        <i val="0"/>
        <color rgb="FFFF0000"/>
      </font>
      <fill>
        <patternFill>
          <bgColor theme="5" tint="0.79998168889431442"/>
        </patternFill>
      </fill>
    </dxf>
  </dxfs>
  <tableStyles count="0" defaultTableStyle="TableStyleMedium2" defaultPivotStyle="PivotStyleLight16"/>
  <colors>
    <mruColors>
      <color rgb="FFCCCCFF"/>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0.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7.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5584808730676384"/>
          <c:y val="7.560137457044673E-2"/>
          <c:w val="0.70657719023379972"/>
          <c:h val="0.6901707389669075"/>
        </c:manualLayout>
      </c:layout>
      <c:barChart>
        <c:barDir val="bar"/>
        <c:grouping val="stacked"/>
        <c:varyColors val="0"/>
        <c:ser>
          <c:idx val="0"/>
          <c:order val="0"/>
          <c:tx>
            <c:strRef>
              <c:f>Parkki!$E$16</c:f>
              <c:strCache>
                <c:ptCount val="1"/>
                <c:pt idx="0">
                  <c:v>Naisia</c:v>
                </c:pt>
              </c:strCache>
            </c:strRef>
          </c:tx>
          <c:spPr>
            <a:solidFill>
              <a:schemeClr val="accent4">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Parkki!$C$17:$C$21</c:f>
              <c:strCache>
                <c:ptCount val="5"/>
                <c:pt idx="0">
                  <c:v>Alle 16-vuotiaita</c:v>
                </c:pt>
                <c:pt idx="1">
                  <c:v>16-20-vuotiaita</c:v>
                </c:pt>
                <c:pt idx="2">
                  <c:v>21-25-vuotiaita</c:v>
                </c:pt>
                <c:pt idx="3">
                  <c:v>26-28-vuotiaita</c:v>
                </c:pt>
                <c:pt idx="4">
                  <c:v>ei tietoa</c:v>
                </c:pt>
              </c:strCache>
            </c:strRef>
          </c:cat>
          <c:val>
            <c:numRef>
              <c:f>Parkki!$E$17:$E$21</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0-7373-4847-8C05-B6EB0B8AAE2C}"/>
            </c:ext>
          </c:extLst>
        </c:ser>
        <c:ser>
          <c:idx val="1"/>
          <c:order val="1"/>
          <c:tx>
            <c:strRef>
              <c:f>Parkki!$F$16</c:f>
              <c:strCache>
                <c:ptCount val="1"/>
                <c:pt idx="0">
                  <c:v>Miehiä*</c:v>
                </c:pt>
              </c:strCache>
            </c:strRef>
          </c:tx>
          <c:spPr>
            <a:solidFill>
              <a:schemeClr val="accent4">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Parkki!$C$17:$C$21</c:f>
              <c:strCache>
                <c:ptCount val="5"/>
                <c:pt idx="0">
                  <c:v>Alle 16-vuotiaita</c:v>
                </c:pt>
                <c:pt idx="1">
                  <c:v>16-20-vuotiaita</c:v>
                </c:pt>
                <c:pt idx="2">
                  <c:v>21-25-vuotiaita</c:v>
                </c:pt>
                <c:pt idx="3">
                  <c:v>26-28-vuotiaita</c:v>
                </c:pt>
                <c:pt idx="4">
                  <c:v>ei tietoa</c:v>
                </c:pt>
              </c:strCache>
            </c:strRef>
          </c:cat>
          <c:val>
            <c:numRef>
              <c:f>Parkki!$F$17:$F$21</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1-7373-4847-8C05-B6EB0B8AAE2C}"/>
            </c:ext>
          </c:extLst>
        </c:ser>
        <c:dLbls>
          <c:dLblPos val="ctr"/>
          <c:showLegendKey val="0"/>
          <c:showVal val="1"/>
          <c:showCatName val="0"/>
          <c:showSerName val="0"/>
          <c:showPercent val="0"/>
          <c:showBubbleSize val="0"/>
        </c:dLbls>
        <c:gapWidth val="26"/>
        <c:overlap val="100"/>
        <c:axId val="664001288"/>
        <c:axId val="830968720"/>
      </c:barChart>
      <c:catAx>
        <c:axId val="66400128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i-FI"/>
          </a:p>
        </c:txPr>
        <c:crossAx val="830968720"/>
        <c:crosses val="autoZero"/>
        <c:auto val="1"/>
        <c:lblAlgn val="ctr"/>
        <c:lblOffset val="100"/>
        <c:noMultiLvlLbl val="0"/>
      </c:catAx>
      <c:valAx>
        <c:axId val="830968720"/>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Nuorten määrä</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i-FI"/>
            </a:p>
          </c:txPr>
        </c:title>
        <c:numFmt formatCode="#\ ##0;\ \-#\ ##0;\ \-\ " sourceLinked="1"/>
        <c:majorTickMark val="out"/>
        <c:minorTickMark val="none"/>
        <c:tickLblPos val="nextTo"/>
        <c:crossAx val="664001288"/>
        <c:crosses val="max"/>
        <c:crossBetween val="between"/>
      </c:valAx>
      <c:spPr>
        <a:noFill/>
        <a:ln>
          <a:noFill/>
        </a:ln>
        <a:effectLst/>
      </c:spPr>
    </c:plotArea>
    <c:legend>
      <c:legendPos val="b"/>
      <c:layout>
        <c:manualLayout>
          <c:xMode val="edge"/>
          <c:yMode val="edge"/>
          <c:x val="0.39749968060141072"/>
          <c:y val="0.87714695456882308"/>
          <c:w val="0.29381335018861326"/>
          <c:h val="0.11598019319749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i-FI"/>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5584808730676384"/>
          <c:y val="7.7238222138674956E-2"/>
          <c:w val="0.70657719023379972"/>
          <c:h val="0.67644096003184628"/>
        </c:manualLayout>
      </c:layout>
      <c:barChart>
        <c:barDir val="bar"/>
        <c:grouping val="stacked"/>
        <c:varyColors val="0"/>
        <c:ser>
          <c:idx val="0"/>
          <c:order val="0"/>
          <c:tx>
            <c:strRef>
              <c:f>Parkki!$E$76</c:f>
              <c:strCache>
                <c:ptCount val="1"/>
                <c:pt idx="0">
                  <c:v>Naisia</c:v>
                </c:pt>
              </c:strCache>
            </c:strRef>
          </c:tx>
          <c:spPr>
            <a:solidFill>
              <a:schemeClr val="accent4">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Parkki!$C$77:$C$81</c:f>
              <c:strCache>
                <c:ptCount val="5"/>
                <c:pt idx="0">
                  <c:v>Alle 16-vuotiaita</c:v>
                </c:pt>
                <c:pt idx="1">
                  <c:v>16-20-vuotiaita</c:v>
                </c:pt>
                <c:pt idx="2">
                  <c:v>21-25-vuotiaita</c:v>
                </c:pt>
                <c:pt idx="3">
                  <c:v>26-28-vuotiaita</c:v>
                </c:pt>
                <c:pt idx="4">
                  <c:v>ei tietoa</c:v>
                </c:pt>
              </c:strCache>
            </c:strRef>
          </c:cat>
          <c:val>
            <c:numRef>
              <c:f>Parkki!$E$77:$E$81</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0-1864-41E3-BAD6-ABFF8CFD721E}"/>
            </c:ext>
          </c:extLst>
        </c:ser>
        <c:ser>
          <c:idx val="1"/>
          <c:order val="1"/>
          <c:tx>
            <c:strRef>
              <c:f>Parkki!$F$76</c:f>
              <c:strCache>
                <c:ptCount val="1"/>
                <c:pt idx="0">
                  <c:v>Miehiä*</c:v>
                </c:pt>
              </c:strCache>
            </c:strRef>
          </c:tx>
          <c:spPr>
            <a:solidFill>
              <a:schemeClr val="accent4">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Parkki!$C$77:$C$81</c:f>
              <c:strCache>
                <c:ptCount val="5"/>
                <c:pt idx="0">
                  <c:v>Alle 16-vuotiaita</c:v>
                </c:pt>
                <c:pt idx="1">
                  <c:v>16-20-vuotiaita</c:v>
                </c:pt>
                <c:pt idx="2">
                  <c:v>21-25-vuotiaita</c:v>
                </c:pt>
                <c:pt idx="3">
                  <c:v>26-28-vuotiaita</c:v>
                </c:pt>
                <c:pt idx="4">
                  <c:v>ei tietoa</c:v>
                </c:pt>
              </c:strCache>
            </c:strRef>
          </c:cat>
          <c:val>
            <c:numRef>
              <c:f>Parkki!$F$77:$F$81</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1-1864-41E3-BAD6-ABFF8CFD721E}"/>
            </c:ext>
          </c:extLst>
        </c:ser>
        <c:dLbls>
          <c:dLblPos val="ctr"/>
          <c:showLegendKey val="0"/>
          <c:showVal val="1"/>
          <c:showCatName val="0"/>
          <c:showSerName val="0"/>
          <c:showPercent val="0"/>
          <c:showBubbleSize val="0"/>
        </c:dLbls>
        <c:gapWidth val="26"/>
        <c:overlap val="100"/>
        <c:axId val="664001288"/>
        <c:axId val="830968720"/>
      </c:barChart>
      <c:catAx>
        <c:axId val="66400128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830968720"/>
        <c:crosses val="autoZero"/>
        <c:auto val="1"/>
        <c:lblAlgn val="ctr"/>
        <c:lblOffset val="100"/>
        <c:noMultiLvlLbl val="0"/>
      </c:catAx>
      <c:valAx>
        <c:axId val="830968720"/>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i-FI"/>
                  <a:t>Nuorten määrä</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i-FI"/>
            </a:p>
          </c:txPr>
        </c:title>
        <c:numFmt formatCode="#\ ##0;\ \-#\ ##0;\ \-\ " sourceLinked="1"/>
        <c:majorTickMark val="out"/>
        <c:minorTickMark val="none"/>
        <c:tickLblPos val="nextTo"/>
        <c:crossAx val="664001288"/>
        <c:crosses val="max"/>
        <c:crossBetween val="between"/>
      </c:valAx>
      <c:spPr>
        <a:noFill/>
        <a:ln>
          <a:noFill/>
        </a:ln>
        <a:effectLst/>
      </c:spPr>
    </c:plotArea>
    <c:legend>
      <c:legendPos val="b"/>
      <c:layout>
        <c:manualLayout>
          <c:xMode val="edge"/>
          <c:yMode val="edge"/>
          <c:x val="0.3906679128815132"/>
          <c:y val="0.85342209002095437"/>
          <c:w val="0.29381335018861326"/>
          <c:h val="0.118491283746800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Tavoitettu</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1-2CF4-47C1-8D81-DEE05EE138E4}"/>
              </c:ext>
            </c:extLst>
          </c:dPt>
          <c:dPt>
            <c:idx val="1"/>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03-2CF4-47C1-8D81-DEE05EE138E4}"/>
              </c:ext>
            </c:extLst>
          </c:dPt>
          <c:dLbls>
            <c:dLbl>
              <c:idx val="1"/>
              <c:dLblPos val="bestFit"/>
              <c:showLegendKey val="0"/>
              <c:showVal val="0"/>
              <c:showCatName val="1"/>
              <c:showSerName val="0"/>
              <c:showPercent val="1"/>
              <c:showBubbleSize val="0"/>
              <c:extLst>
                <c:ext xmlns:c15="http://schemas.microsoft.com/office/drawing/2012/chart" uri="{CE6537A1-D6FC-4f65-9D91-7224C49458BB}">
                  <c15:layout>
                    <c:manualLayout>
                      <c:w val="0.25078439906355693"/>
                      <c:h val="0.16975770796267095"/>
                    </c:manualLayout>
                  </c15:layout>
                </c:ext>
                <c:ext xmlns:c16="http://schemas.microsoft.com/office/drawing/2014/chart" uri="{C3380CC4-5D6E-409C-BE32-E72D297353CC}">
                  <c16:uniqueId val="{00000003-2CF4-47C1-8D81-DEE05EE138E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i-F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Parkki!$E$35:$F$35</c:f>
              <c:strCache>
                <c:ptCount val="2"/>
                <c:pt idx="0">
                  <c:v>Naisia</c:v>
                </c:pt>
                <c:pt idx="1">
                  <c:v>Miehiä*</c:v>
                </c:pt>
              </c:strCache>
            </c:strRef>
          </c:cat>
          <c:val>
            <c:numRef>
              <c:f>Parkki!$E$41:$F$41</c:f>
              <c:numCache>
                <c:formatCode>General</c:formatCode>
                <c:ptCount val="2"/>
                <c:pt idx="0">
                  <c:v>0</c:v>
                </c:pt>
                <c:pt idx="1">
                  <c:v>0</c:v>
                </c:pt>
              </c:numCache>
            </c:numRef>
          </c:val>
          <c:extLst>
            <c:ext xmlns:c16="http://schemas.microsoft.com/office/drawing/2014/chart" uri="{C3380CC4-5D6E-409C-BE32-E72D297353CC}">
              <c16:uniqueId val="{00000004-2CF4-47C1-8D81-DEE05EE138E4}"/>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1"/>
          <c:order val="0"/>
          <c:dPt>
            <c:idx val="0"/>
            <c:bubble3D val="0"/>
            <c:spPr>
              <a:solidFill>
                <a:schemeClr val="accent3">
                  <a:lumMod val="60000"/>
                  <a:lumOff val="40000"/>
                </a:schemeClr>
              </a:solidFill>
            </c:spPr>
            <c:extLst>
              <c:ext xmlns:c16="http://schemas.microsoft.com/office/drawing/2014/chart" uri="{C3380CC4-5D6E-409C-BE32-E72D297353CC}">
                <c16:uniqueId val="{00000001-AC80-485D-A1BF-D5409C9C9BF0}"/>
              </c:ext>
            </c:extLst>
          </c:dPt>
          <c:dPt>
            <c:idx val="1"/>
            <c:bubble3D val="0"/>
            <c:spPr>
              <a:solidFill>
                <a:schemeClr val="accent2">
                  <a:tint val="77000"/>
                </a:schemeClr>
              </a:solidFill>
            </c:spPr>
            <c:extLst>
              <c:ext xmlns:c16="http://schemas.microsoft.com/office/drawing/2014/chart" uri="{C3380CC4-5D6E-409C-BE32-E72D297353CC}">
                <c16:uniqueId val="{00000003-AC80-485D-A1BF-D5409C9C9BF0}"/>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Parkki!$C$88:$C$89</c:f>
              <c:strCache>
                <c:ptCount val="2"/>
                <c:pt idx="0">
                  <c:v>Yhä asiakkuudessa</c:v>
                </c:pt>
                <c:pt idx="1">
                  <c:v>Päättynyt asiakkuus</c:v>
                </c:pt>
              </c:strCache>
            </c:strRef>
          </c:cat>
          <c:val>
            <c:numRef>
              <c:f>Parkki!$D$88:$D$89</c:f>
              <c:numCache>
                <c:formatCode>#\ ##0;\ \-#\ ##0;\ \-\ </c:formatCode>
                <c:ptCount val="2"/>
                <c:pt idx="0">
                  <c:v>0</c:v>
                </c:pt>
                <c:pt idx="1">
                  <c:v>0</c:v>
                </c:pt>
              </c:numCache>
            </c:numRef>
          </c:val>
          <c:extLst>
            <c:ext xmlns:c16="http://schemas.microsoft.com/office/drawing/2014/chart" uri="{C3380CC4-5D6E-409C-BE32-E72D297353CC}">
              <c16:uniqueId val="{00000004-AC80-485D-A1BF-D5409C9C9BF0}"/>
            </c:ext>
          </c:extLst>
        </c:ser>
        <c:ser>
          <c:idx val="0"/>
          <c:order val="1"/>
          <c:dPt>
            <c:idx val="0"/>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6-AC80-485D-A1BF-D5409C9C9BF0}"/>
              </c:ext>
            </c:extLst>
          </c:dPt>
          <c:dPt>
            <c:idx val="1"/>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8-AC80-485D-A1BF-D5409C9C9B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Parkki!$C$88:$C$89</c:f>
              <c:strCache>
                <c:ptCount val="2"/>
                <c:pt idx="0">
                  <c:v>Yhä asiakkuudessa</c:v>
                </c:pt>
                <c:pt idx="1">
                  <c:v>Päättynyt asiakkuus</c:v>
                </c:pt>
              </c:strCache>
            </c:strRef>
          </c:cat>
          <c:val>
            <c:numRef>
              <c:f>Parkki!$D$47:$D$48</c:f>
              <c:numCache>
                <c:formatCode>#\ ##0;\ \-#\ ##0;\ \-\ </c:formatCode>
                <c:ptCount val="2"/>
                <c:pt idx="0">
                  <c:v>0</c:v>
                </c:pt>
                <c:pt idx="1">
                  <c:v>0</c:v>
                </c:pt>
              </c:numCache>
            </c:numRef>
          </c:val>
          <c:extLst>
            <c:ext xmlns:c16="http://schemas.microsoft.com/office/drawing/2014/chart" uri="{C3380CC4-5D6E-409C-BE32-E72D297353CC}">
              <c16:uniqueId val="{00000009-AC80-485D-A1BF-D5409C9C9BF0}"/>
            </c:ext>
          </c:extLst>
        </c:ser>
        <c:dLbls>
          <c:dLblPos val="bestFit"/>
          <c:showLegendKey val="0"/>
          <c:showVal val="1"/>
          <c:showCatName val="0"/>
          <c:showSerName val="0"/>
          <c:showPercent val="0"/>
          <c:showBubbleSize val="0"/>
          <c:showLeaderLines val="1"/>
        </c:dLbls>
        <c:firstSliceAng val="0"/>
      </c:pieChart>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ln>
      <a:solidFill>
        <a:schemeClr val="bg1">
          <a:lumMod val="85000"/>
        </a:schemeClr>
      </a:solidFill>
    </a:ln>
  </c:spPr>
  <c:txPr>
    <a:bodyPr/>
    <a:lstStyle/>
    <a:p>
      <a:pPr>
        <a:defRPr/>
      </a:pPr>
      <a:endParaRPr lang="fi-FI"/>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fi-FI" sz="1100" b="1">
                <a:solidFill>
                  <a:sysClr val="windowText" lastClr="000000"/>
                </a:solidFill>
              </a:rPr>
              <a:t>TAVOITETUT nuoret toimenpiteissä</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1-2868-4E78-B4E2-0875445E7542}"/>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2868-4E78-B4E2-0875445E7542}"/>
              </c:ext>
            </c:extLst>
          </c:dPt>
          <c:dPt>
            <c:idx val="2"/>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5-2868-4E78-B4E2-0875445E754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i-FI"/>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Parkki!$E$286:$F$286</c:f>
              <c:strCache>
                <c:ptCount val="2"/>
                <c:pt idx="0">
                  <c:v>Toimenpiteissä</c:v>
                </c:pt>
                <c:pt idx="1">
                  <c:v>Ei vielä toimenpiteitä</c:v>
                </c:pt>
              </c:strCache>
            </c:strRef>
          </c:cat>
          <c:val>
            <c:numRef>
              <c:f>Parkki!$E$292:$F$292</c:f>
              <c:numCache>
                <c:formatCode>General</c:formatCode>
                <c:ptCount val="2"/>
                <c:pt idx="0">
                  <c:v>0</c:v>
                </c:pt>
                <c:pt idx="1">
                  <c:v>0</c:v>
                </c:pt>
              </c:numCache>
            </c:numRef>
          </c:val>
          <c:extLst>
            <c:ext xmlns:c16="http://schemas.microsoft.com/office/drawing/2014/chart" uri="{C3380CC4-5D6E-409C-BE32-E72D297353CC}">
              <c16:uniqueId val="{00000006-2868-4E78-B4E2-0875445E7542}"/>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5584808730676384"/>
          <c:y val="7.7238222138674956E-2"/>
          <c:w val="0.70657719023379972"/>
          <c:h val="0.70452758626409184"/>
        </c:manualLayout>
      </c:layout>
      <c:barChart>
        <c:barDir val="bar"/>
        <c:grouping val="stacked"/>
        <c:varyColors val="0"/>
        <c:ser>
          <c:idx val="0"/>
          <c:order val="0"/>
          <c:tx>
            <c:strRef>
              <c:f>Parkki!$E$297</c:f>
              <c:strCache>
                <c:ptCount val="1"/>
                <c:pt idx="0">
                  <c:v>Naisia</c:v>
                </c:pt>
              </c:strCache>
            </c:strRef>
          </c:tx>
          <c:spPr>
            <a:solidFill>
              <a:schemeClr val="accent4">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Parkki!$C$298:$C$302</c:f>
              <c:strCache>
                <c:ptCount val="5"/>
                <c:pt idx="0">
                  <c:v>Alle 16-vuotiaita</c:v>
                </c:pt>
                <c:pt idx="1">
                  <c:v>16-20-vuotiaita</c:v>
                </c:pt>
                <c:pt idx="2">
                  <c:v>21-25-vuotiaita</c:v>
                </c:pt>
                <c:pt idx="3">
                  <c:v>26-28-vuotiaita</c:v>
                </c:pt>
                <c:pt idx="4">
                  <c:v>ei tietoa</c:v>
                </c:pt>
              </c:strCache>
            </c:strRef>
          </c:cat>
          <c:val>
            <c:numRef>
              <c:f>Parkki!$E$298:$E$302</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0-71F9-48FE-B58A-4F7B633F18D6}"/>
            </c:ext>
          </c:extLst>
        </c:ser>
        <c:ser>
          <c:idx val="1"/>
          <c:order val="1"/>
          <c:tx>
            <c:strRef>
              <c:f>Parkki!$F$297</c:f>
              <c:strCache>
                <c:ptCount val="1"/>
                <c:pt idx="0">
                  <c:v>Miehiä*</c:v>
                </c:pt>
              </c:strCache>
            </c:strRef>
          </c:tx>
          <c:spPr>
            <a:solidFill>
              <a:schemeClr val="accent4">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Parkki!$C$298:$C$302</c:f>
              <c:strCache>
                <c:ptCount val="5"/>
                <c:pt idx="0">
                  <c:v>Alle 16-vuotiaita</c:v>
                </c:pt>
                <c:pt idx="1">
                  <c:v>16-20-vuotiaita</c:v>
                </c:pt>
                <c:pt idx="2">
                  <c:v>21-25-vuotiaita</c:v>
                </c:pt>
                <c:pt idx="3">
                  <c:v>26-28-vuotiaita</c:v>
                </c:pt>
                <c:pt idx="4">
                  <c:v>ei tietoa</c:v>
                </c:pt>
              </c:strCache>
            </c:strRef>
          </c:cat>
          <c:val>
            <c:numRef>
              <c:f>Parkki!$F$298:$F$302</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1-71F9-48FE-B58A-4F7B633F18D6}"/>
            </c:ext>
          </c:extLst>
        </c:ser>
        <c:dLbls>
          <c:dLblPos val="ctr"/>
          <c:showLegendKey val="0"/>
          <c:showVal val="1"/>
          <c:showCatName val="0"/>
          <c:showSerName val="0"/>
          <c:showPercent val="0"/>
          <c:showBubbleSize val="0"/>
        </c:dLbls>
        <c:gapWidth val="26"/>
        <c:overlap val="100"/>
        <c:axId val="664001288"/>
        <c:axId val="830968720"/>
      </c:barChart>
      <c:catAx>
        <c:axId val="66400128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830968720"/>
        <c:crosses val="autoZero"/>
        <c:auto val="1"/>
        <c:lblAlgn val="ctr"/>
        <c:lblOffset val="100"/>
        <c:noMultiLvlLbl val="0"/>
      </c:catAx>
      <c:valAx>
        <c:axId val="830968720"/>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i-FI"/>
                  <a:t>Nuorten</a:t>
                </a:r>
                <a:r>
                  <a:rPr lang="fi-FI" baseline="0"/>
                  <a:t> määrä</a:t>
                </a:r>
                <a:endParaRPr lang="fi-FI"/>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i-FI"/>
            </a:p>
          </c:txPr>
        </c:title>
        <c:numFmt formatCode="#\ ##0;\ \-#\ ##0;\ \-\ " sourceLinked="1"/>
        <c:majorTickMark val="out"/>
        <c:minorTickMark val="none"/>
        <c:tickLblPos val="nextTo"/>
        <c:crossAx val="664001288"/>
        <c:crosses val="max"/>
        <c:crossBetween val="between"/>
      </c:valAx>
      <c:spPr>
        <a:noFill/>
        <a:ln>
          <a:noFill/>
        </a:ln>
        <a:effectLst/>
      </c:spPr>
    </c:plotArea>
    <c:legend>
      <c:legendPos val="b"/>
      <c:layout>
        <c:manualLayout>
          <c:xMode val="edge"/>
          <c:yMode val="edge"/>
          <c:x val="0.34967730656212809"/>
          <c:y val="0.88150871625319982"/>
          <c:w val="0.29381335018861326"/>
          <c:h val="0.118491283746800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Toimenpiteissä</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1-4B6A-4FFE-8181-074505E4C438}"/>
              </c:ext>
            </c:extLst>
          </c:dPt>
          <c:dPt>
            <c:idx val="1"/>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03-4B6A-4FFE-8181-074505E4C438}"/>
              </c:ext>
            </c:extLst>
          </c:dPt>
          <c:dLbls>
            <c:dLbl>
              <c:idx val="1"/>
              <c:layout>
                <c:manualLayout>
                  <c:x val="6.5702251692301261E-2"/>
                  <c:y val="0.10233326260147335"/>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5916374383788041"/>
                      <c:h val="0.21379982291112337"/>
                    </c:manualLayout>
                  </c15:layout>
                </c:ext>
                <c:ext xmlns:c16="http://schemas.microsoft.com/office/drawing/2014/chart" uri="{C3380CC4-5D6E-409C-BE32-E72D297353CC}">
                  <c16:uniqueId val="{00000003-4B6A-4FFE-8181-074505E4C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fi-F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Parkki!$E$297:$F$297</c:f>
              <c:strCache>
                <c:ptCount val="2"/>
                <c:pt idx="0">
                  <c:v>Naisia</c:v>
                </c:pt>
                <c:pt idx="1">
                  <c:v>Miehiä*</c:v>
                </c:pt>
              </c:strCache>
            </c:strRef>
          </c:cat>
          <c:val>
            <c:numRef>
              <c:f>Parkki!$E$303:$F$303</c:f>
              <c:numCache>
                <c:formatCode>General</c:formatCode>
                <c:ptCount val="2"/>
                <c:pt idx="0">
                  <c:v>0</c:v>
                </c:pt>
                <c:pt idx="1">
                  <c:v>0</c:v>
                </c:pt>
              </c:numCache>
            </c:numRef>
          </c:val>
          <c:extLst>
            <c:ext xmlns:c16="http://schemas.microsoft.com/office/drawing/2014/chart" uri="{C3380CC4-5D6E-409C-BE32-E72D297353CC}">
              <c16:uniqueId val="{00000004-4B6A-4FFE-8181-074505E4C438}"/>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4">
                <a:lumMod val="60000"/>
                <a:lumOff val="4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i-FI"/>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Parkki!$H$310:$H$364</c:f>
              <c:strCache>
                <c:ptCount val="55"/>
                <c:pt idx="0">
                  <c:v>Etsivien tuki ja tsemppaus</c:v>
                </c:pt>
                <c:pt idx="1">
                  <c:v>Menetelmällinen työskentely nuoren kanssa</c:v>
                </c:pt>
                <c:pt idx="2">
                  <c:v>Ryhmämuotoinen toiminta</c:v>
                </c:pt>
                <c:pt idx="3">
                  <c:v>Nuotta-valmennus</c:v>
                </c:pt>
                <c:pt idx="4">
                  <c:v>Palveluohjaus</c:v>
                </c:pt>
                <c:pt idx="5">
                  <c:v>Viranomaisverkon luominen</c:v>
                </c:pt>
                <c:pt idx="6">
                  <c:v>Tuki viranomaisasioiden hoitamiseen'</c:v>
                </c:pt>
                <c:pt idx="7">
                  <c:v>Asumiseen liittyvät palvelut</c:v>
                </c:pt>
                <c:pt idx="8">
                  <c:v>Työnhaun ohjaus ja neuvonta</c:v>
                </c:pt>
                <c:pt idx="9">
                  <c:v>Tutustumistoiminta'</c:v>
                </c:pt>
                <c:pt idx="10">
                  <c:v>Ohjaus toisille etsiville</c:v>
                </c:pt>
                <c:pt idx="11">
                  <c:v>Sovari-kysely toimitettu nuorelle</c:v>
                </c:pt>
                <c:pt idx="15">
                  <c:v>Mielenterveyspalvelut</c:v>
                </c:pt>
                <c:pt idx="16">
                  <c:v>Päihdepalvelut - ja kuntoutus</c:v>
                </c:pt>
                <c:pt idx="17">
                  <c:v>Muut terveyteen liittyvät palvelut</c:v>
                </c:pt>
                <c:pt idx="18">
                  <c:v>Toimeentuloon liittyvät palvelut</c:v>
                </c:pt>
                <c:pt idx="19">
                  <c:v>Velkaneuvonta ja muu talouteen liittyvä neuvonta</c:v>
                </c:pt>
                <c:pt idx="20">
                  <c:v>Lastensuojelutoimenpide</c:v>
                </c:pt>
                <c:pt idx="21">
                  <c:v>Muu sosiaalitoimen palvelu</c:v>
                </c:pt>
                <c:pt idx="22">
                  <c:v>Kelan ammatillinen kuntoutusselvitys'</c:v>
                </c:pt>
                <c:pt idx="23">
                  <c:v>Kelan ammatillinen kuntoutus'</c:v>
                </c:pt>
                <c:pt idx="24">
                  <c:v>Kelan ammatillinen kuntoutuskurssi'</c:v>
                </c:pt>
                <c:pt idx="25">
                  <c:v>Nuorisotoimen palvelut</c:v>
                </c:pt>
                <c:pt idx="26">
                  <c:v>Liikuntatoimen palvelut</c:v>
                </c:pt>
                <c:pt idx="27">
                  <c:v>Järjestöjen palvelut</c:v>
                </c:pt>
                <c:pt idx="28">
                  <c:v>Muut vapaa-ajan palvelut</c:v>
                </c:pt>
                <c:pt idx="29">
                  <c:v>Peruskoulun opinnot</c:v>
                </c:pt>
                <c:pt idx="30">
                  <c:v>Ohjaava ja valmistava ammatillinen koulutus</c:v>
                </c:pt>
                <c:pt idx="31">
                  <c:v>Muut nivelvaiheen opinnot</c:v>
                </c:pt>
                <c:pt idx="32">
                  <c:v>Lukion opinnot</c:v>
                </c:pt>
                <c:pt idx="33">
                  <c:v>Aloittanut ammatilliset perusopinnot</c:v>
                </c:pt>
                <c:pt idx="34">
                  <c:v>Jatkanut ammatillisia perusopintoja</c:v>
                </c:pt>
                <c:pt idx="35">
                  <c:v>Muut ammatilliset opinnot</c:v>
                </c:pt>
                <c:pt idx="36">
                  <c:v>Hakenut opiskelemaan / ohjattu koulupaikan haussa</c:v>
                </c:pt>
                <c:pt idx="37">
                  <c:v>Oppisopimuskoulutus</c:v>
                </c:pt>
                <c:pt idx="38">
                  <c:v>Muu opiskelu</c:v>
                </c:pt>
                <c:pt idx="39">
                  <c:v>Ilmoittautuminen työttömäksi työnhakijaksi</c:v>
                </c:pt>
                <c:pt idx="40">
                  <c:v>Kuntakokeilu'</c:v>
                </c:pt>
                <c:pt idx="41">
                  <c:v>Kuntouttava työtoiminta (muualle kuin työpajaan)</c:v>
                </c:pt>
                <c:pt idx="42">
                  <c:v>Työkokeilu (muualle kuin työpajaan)</c:v>
                </c:pt>
                <c:pt idx="43">
                  <c:v>TE-palveluiden ammatinvalinnanohjaus</c:v>
                </c:pt>
                <c:pt idx="44">
                  <c:v>Julkiset työelämään liittyvät palvelut</c:v>
                </c:pt>
                <c:pt idx="45">
                  <c:v>Työhön avoimille työmarkkinoille</c:v>
                </c:pt>
                <c:pt idx="46">
                  <c:v>Työpajaan</c:v>
                </c:pt>
                <c:pt idx="47">
                  <c:v>Starttivalmennus</c:v>
                </c:pt>
                <c:pt idx="48">
                  <c:v>Ohjaamo</c:v>
                </c:pt>
                <c:pt idx="49">
                  <c:v>Ohjaaminen ryhmätoimintaan</c:v>
                </c:pt>
                <c:pt idx="50">
                  <c:v>Ohjaaminen kotouttamistoimenpiteisiin</c:v>
                </c:pt>
                <c:pt idx="51">
                  <c:v>Varusmiespalvelu</c:v>
                </c:pt>
                <c:pt idx="52">
                  <c:v>Siviilipalvelu</c:v>
                </c:pt>
                <c:pt idx="53">
                  <c:v>Poliisi</c:v>
                </c:pt>
                <c:pt idx="54">
                  <c:v>Muut toimenpiteet</c:v>
                </c:pt>
              </c:strCache>
            </c:strRef>
          </c:cat>
          <c:val>
            <c:numRef>
              <c:f>Parkki!$I$310:$I$364</c:f>
              <c:numCache>
                <c:formatCode>0.0\ %</c:formatCode>
                <c:ptCount val="55"/>
                <c:pt idx="0">
                  <c:v>0</c:v>
                </c:pt>
                <c:pt idx="1">
                  <c:v>0</c:v>
                </c:pt>
                <c:pt idx="2">
                  <c:v>0</c:v>
                </c:pt>
                <c:pt idx="3">
                  <c:v>0</c:v>
                </c:pt>
                <c:pt idx="4">
                  <c:v>0</c:v>
                </c:pt>
                <c:pt idx="5">
                  <c:v>0</c:v>
                </c:pt>
                <c:pt idx="6">
                  <c:v>0</c:v>
                </c:pt>
                <c:pt idx="7">
                  <c:v>0</c:v>
                </c:pt>
                <c:pt idx="8">
                  <c:v>0</c:v>
                </c:pt>
                <c:pt idx="9">
                  <c:v>0</c:v>
                </c:pt>
                <c:pt idx="10">
                  <c:v>0</c:v>
                </c:pt>
                <c:pt idx="11">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0-5393-4CF3-BC09-AEC3C111D9F3}"/>
            </c:ext>
          </c:extLst>
        </c:ser>
        <c:dLbls>
          <c:showLegendKey val="0"/>
          <c:showVal val="0"/>
          <c:showCatName val="0"/>
          <c:showSerName val="0"/>
          <c:showPercent val="0"/>
          <c:showBubbleSize val="0"/>
        </c:dLbls>
        <c:gapWidth val="40"/>
        <c:overlap val="10"/>
        <c:axId val="995596584"/>
        <c:axId val="995594944"/>
      </c:barChart>
      <c:catAx>
        <c:axId val="995596584"/>
        <c:scaling>
          <c:orientation val="maxMin"/>
        </c:scaling>
        <c:delete val="1"/>
        <c:axPos val="l"/>
        <c:numFmt formatCode="General" sourceLinked="1"/>
        <c:majorTickMark val="out"/>
        <c:minorTickMark val="none"/>
        <c:tickLblPos val="nextTo"/>
        <c:crossAx val="995594944"/>
        <c:crosses val="autoZero"/>
        <c:auto val="1"/>
        <c:lblAlgn val="ctr"/>
        <c:lblOffset val="100"/>
        <c:noMultiLvlLbl val="0"/>
      </c:catAx>
      <c:valAx>
        <c:axId val="99559494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i-FI"/>
          </a:p>
        </c:txPr>
        <c:crossAx val="995596584"/>
        <c:crosses val="max"/>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i-FI"/>
              <a:t>Yhteydenottopyynnöt</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1-1F9A-44C9-A9FA-529DC571B3B6}"/>
              </c:ext>
            </c:extLst>
          </c:dPt>
          <c:dPt>
            <c:idx val="1"/>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03-1F9A-44C9-A9FA-529DC571B3B6}"/>
              </c:ext>
            </c:extLst>
          </c:dPt>
          <c:dLbls>
            <c:dLbl>
              <c:idx val="1"/>
              <c:dLblPos val="bestFit"/>
              <c:showLegendKey val="0"/>
              <c:showVal val="0"/>
              <c:showCatName val="1"/>
              <c:showSerName val="0"/>
              <c:showPercent val="1"/>
              <c:showBubbleSize val="0"/>
              <c:extLst>
                <c:ext xmlns:c15="http://schemas.microsoft.com/office/drawing/2012/chart" uri="{CE6537A1-D6FC-4f65-9D91-7224C49458BB}">
                  <c15:layout>
                    <c:manualLayout>
                      <c:w val="0.25680547377324159"/>
                      <c:h val="0.19519431038862081"/>
                    </c:manualLayout>
                  </c15:layout>
                </c:ext>
                <c:ext xmlns:c16="http://schemas.microsoft.com/office/drawing/2014/chart" uri="{C3380CC4-5D6E-409C-BE32-E72D297353CC}">
                  <c16:uniqueId val="{00000003-1F9A-44C9-A9FA-529DC571B3B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fi-F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Parkki!$E$16:$F$16</c:f>
              <c:strCache>
                <c:ptCount val="2"/>
                <c:pt idx="0">
                  <c:v>Naisia</c:v>
                </c:pt>
                <c:pt idx="1">
                  <c:v>Miehiä*</c:v>
                </c:pt>
              </c:strCache>
            </c:strRef>
          </c:cat>
          <c:val>
            <c:numRef>
              <c:f>Parkki!$E$22:$F$22</c:f>
              <c:numCache>
                <c:formatCode>General</c:formatCode>
                <c:ptCount val="2"/>
                <c:pt idx="0">
                  <c:v>0</c:v>
                </c:pt>
                <c:pt idx="1">
                  <c:v>0</c:v>
                </c:pt>
              </c:numCache>
            </c:numRef>
          </c:val>
          <c:extLst>
            <c:ext xmlns:c16="http://schemas.microsoft.com/office/drawing/2014/chart" uri="{C3380CC4-5D6E-409C-BE32-E72D297353CC}">
              <c16:uniqueId val="{00000004-1F9A-44C9-A9FA-529DC571B3B6}"/>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5584808730676384"/>
          <c:y val="7.8431372549019607E-2"/>
          <c:w val="0.70657719023379972"/>
          <c:h val="0.71422347607618553"/>
        </c:manualLayout>
      </c:layout>
      <c:barChart>
        <c:barDir val="bar"/>
        <c:grouping val="stacked"/>
        <c:varyColors val="0"/>
        <c:ser>
          <c:idx val="0"/>
          <c:order val="0"/>
          <c:tx>
            <c:strRef>
              <c:f>Parkki!$E$35</c:f>
              <c:strCache>
                <c:ptCount val="1"/>
                <c:pt idx="0">
                  <c:v>Naisia</c:v>
                </c:pt>
              </c:strCache>
            </c:strRef>
          </c:tx>
          <c:spPr>
            <a:solidFill>
              <a:schemeClr val="accent4">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Parkki!$C$36:$C$40</c:f>
              <c:strCache>
                <c:ptCount val="5"/>
                <c:pt idx="0">
                  <c:v>Alle 16-vuotiaita</c:v>
                </c:pt>
                <c:pt idx="1">
                  <c:v>16-20-vuotiaita</c:v>
                </c:pt>
                <c:pt idx="2">
                  <c:v>21-25-vuotiaita</c:v>
                </c:pt>
                <c:pt idx="3">
                  <c:v>26-28-vuotiaita</c:v>
                </c:pt>
                <c:pt idx="4">
                  <c:v>ei tietoa</c:v>
                </c:pt>
              </c:strCache>
            </c:strRef>
          </c:cat>
          <c:val>
            <c:numRef>
              <c:f>Parkki!$E$36:$E$40</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0-0A47-4CC3-A64D-9171347F181A}"/>
            </c:ext>
          </c:extLst>
        </c:ser>
        <c:ser>
          <c:idx val="1"/>
          <c:order val="1"/>
          <c:tx>
            <c:strRef>
              <c:f>Parkki!$F$35</c:f>
              <c:strCache>
                <c:ptCount val="1"/>
                <c:pt idx="0">
                  <c:v>Miehiä*</c:v>
                </c:pt>
              </c:strCache>
            </c:strRef>
          </c:tx>
          <c:spPr>
            <a:solidFill>
              <a:schemeClr val="accent4">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Parkki!$C$36:$C$40</c:f>
              <c:strCache>
                <c:ptCount val="5"/>
                <c:pt idx="0">
                  <c:v>Alle 16-vuotiaita</c:v>
                </c:pt>
                <c:pt idx="1">
                  <c:v>16-20-vuotiaita</c:v>
                </c:pt>
                <c:pt idx="2">
                  <c:v>21-25-vuotiaita</c:v>
                </c:pt>
                <c:pt idx="3">
                  <c:v>26-28-vuotiaita</c:v>
                </c:pt>
                <c:pt idx="4">
                  <c:v>ei tietoa</c:v>
                </c:pt>
              </c:strCache>
            </c:strRef>
          </c:cat>
          <c:val>
            <c:numRef>
              <c:f>Parkki!$F$36:$F$40</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1-0A47-4CC3-A64D-9171347F181A}"/>
            </c:ext>
          </c:extLst>
        </c:ser>
        <c:dLbls>
          <c:dLblPos val="ctr"/>
          <c:showLegendKey val="0"/>
          <c:showVal val="1"/>
          <c:showCatName val="0"/>
          <c:showSerName val="0"/>
          <c:showPercent val="0"/>
          <c:showBubbleSize val="0"/>
        </c:dLbls>
        <c:gapWidth val="26"/>
        <c:overlap val="100"/>
        <c:axId val="664001288"/>
        <c:axId val="830968720"/>
      </c:barChart>
      <c:catAx>
        <c:axId val="66400128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830968720"/>
        <c:crosses val="autoZero"/>
        <c:auto val="1"/>
        <c:lblAlgn val="ctr"/>
        <c:lblOffset val="100"/>
        <c:noMultiLvlLbl val="0"/>
      </c:catAx>
      <c:valAx>
        <c:axId val="830968720"/>
        <c:scaling>
          <c:orientation val="minMax"/>
        </c:scaling>
        <c:delete val="1"/>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i-FI"/>
                  <a:t>Nuorten määrä</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i-FI"/>
            </a:p>
          </c:txPr>
        </c:title>
        <c:numFmt formatCode="#\ ##0;\ \-#\ ##0;\ \-\ " sourceLinked="1"/>
        <c:majorTickMark val="out"/>
        <c:minorTickMark val="none"/>
        <c:tickLblPos val="nextTo"/>
        <c:crossAx val="664001288"/>
        <c:crosses val="max"/>
        <c:crossBetween val="between"/>
      </c:valAx>
      <c:spPr>
        <a:noFill/>
        <a:ln>
          <a:noFill/>
        </a:ln>
        <a:effectLst/>
      </c:spPr>
    </c:plotArea>
    <c:legend>
      <c:legendPos val="b"/>
      <c:layout>
        <c:manualLayout>
          <c:xMode val="edge"/>
          <c:yMode val="edge"/>
          <c:x val="0.35309319042207682"/>
          <c:y val="0.90106867657585588"/>
          <c:w val="0.29381335018861326"/>
          <c:h val="9.180119864696056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i-FI"/>
              <a:t>Ei saatu yhteyttä</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1-A8D8-4039-96D4-C3D4653DA9EE}"/>
              </c:ext>
            </c:extLst>
          </c:dPt>
          <c:dPt>
            <c:idx val="1"/>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03-A8D8-4039-96D4-C3D4653DA9EE}"/>
              </c:ext>
            </c:extLst>
          </c:dPt>
          <c:dLbls>
            <c:dLbl>
              <c:idx val="1"/>
              <c:dLblPos val="bestFit"/>
              <c:showLegendKey val="0"/>
              <c:showVal val="0"/>
              <c:showCatName val="1"/>
              <c:showSerName val="0"/>
              <c:showPercent val="1"/>
              <c:showBubbleSize val="0"/>
              <c:extLst>
                <c:ext xmlns:c15="http://schemas.microsoft.com/office/drawing/2012/chart" uri="{CE6537A1-D6FC-4f65-9D91-7224C49458BB}">
                  <c15:layout>
                    <c:manualLayout>
                      <c:w val="0.32905837028945722"/>
                      <c:h val="0.15404702983555627"/>
                    </c:manualLayout>
                  </c15:layout>
                </c:ext>
                <c:ext xmlns:c16="http://schemas.microsoft.com/office/drawing/2014/chart" uri="{C3380CC4-5D6E-409C-BE32-E72D297353CC}">
                  <c16:uniqueId val="{00000003-A8D8-4039-96D4-C3D4653DA9E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fi-F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Parkki!$E$35:$F$35</c:f>
              <c:strCache>
                <c:ptCount val="2"/>
                <c:pt idx="0">
                  <c:v>Naisia</c:v>
                </c:pt>
                <c:pt idx="1">
                  <c:v>Miehiä*</c:v>
                </c:pt>
              </c:strCache>
            </c:strRef>
          </c:cat>
          <c:val>
            <c:numRef>
              <c:f>Parkki!$E$41:$F$41</c:f>
              <c:numCache>
                <c:formatCode>General</c:formatCode>
                <c:ptCount val="2"/>
                <c:pt idx="0">
                  <c:v>0</c:v>
                </c:pt>
                <c:pt idx="1">
                  <c:v>0</c:v>
                </c:pt>
              </c:numCache>
            </c:numRef>
          </c:val>
          <c:extLst>
            <c:ext xmlns:c16="http://schemas.microsoft.com/office/drawing/2014/chart" uri="{C3380CC4-5D6E-409C-BE32-E72D297353CC}">
              <c16:uniqueId val="{00000004-A8D8-4039-96D4-C3D4653DA9EE}"/>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5654847798166985"/>
          <c:y val="5.6979440069991262E-2"/>
          <c:w val="0.71270856727879139"/>
          <c:h val="0.69388779527559052"/>
        </c:manualLayout>
      </c:layout>
      <c:barChart>
        <c:barDir val="bar"/>
        <c:grouping val="stacked"/>
        <c:varyColors val="0"/>
        <c:ser>
          <c:idx val="0"/>
          <c:order val="0"/>
          <c:tx>
            <c:strRef>
              <c:f>Parkki!$E$54</c:f>
              <c:strCache>
                <c:ptCount val="1"/>
                <c:pt idx="0">
                  <c:v>Naisia</c:v>
                </c:pt>
              </c:strCache>
            </c:strRef>
          </c:tx>
          <c:spPr>
            <a:solidFill>
              <a:schemeClr val="accent4">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Parkki!$C$55:$C$59</c:f>
              <c:strCache>
                <c:ptCount val="5"/>
                <c:pt idx="0">
                  <c:v>Alle 16-vuotiaita</c:v>
                </c:pt>
                <c:pt idx="1">
                  <c:v>16-20-vuotiaita</c:v>
                </c:pt>
                <c:pt idx="2">
                  <c:v>21-25-vuotiaita</c:v>
                </c:pt>
                <c:pt idx="3">
                  <c:v>26-28-vuotiaita</c:v>
                </c:pt>
                <c:pt idx="4">
                  <c:v>ei tietoa</c:v>
                </c:pt>
              </c:strCache>
            </c:strRef>
          </c:cat>
          <c:val>
            <c:numRef>
              <c:f>Parkki!$E$55:$E$59</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0-B3BC-4DA1-95FD-D51BC1CC79D4}"/>
            </c:ext>
          </c:extLst>
        </c:ser>
        <c:ser>
          <c:idx val="1"/>
          <c:order val="1"/>
          <c:tx>
            <c:strRef>
              <c:f>Parkki!$F$54</c:f>
              <c:strCache>
                <c:ptCount val="1"/>
                <c:pt idx="0">
                  <c:v>Miehiä*</c:v>
                </c:pt>
              </c:strCache>
            </c:strRef>
          </c:tx>
          <c:spPr>
            <a:solidFill>
              <a:schemeClr val="accent4">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Parkki!$C$55:$C$59</c:f>
              <c:strCache>
                <c:ptCount val="5"/>
                <c:pt idx="0">
                  <c:v>Alle 16-vuotiaita</c:v>
                </c:pt>
                <c:pt idx="1">
                  <c:v>16-20-vuotiaita</c:v>
                </c:pt>
                <c:pt idx="2">
                  <c:v>21-25-vuotiaita</c:v>
                </c:pt>
                <c:pt idx="3">
                  <c:v>26-28-vuotiaita</c:v>
                </c:pt>
                <c:pt idx="4">
                  <c:v>ei tietoa</c:v>
                </c:pt>
              </c:strCache>
            </c:strRef>
          </c:cat>
          <c:val>
            <c:numRef>
              <c:f>Parkki!$F$55:$F$59</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1-B3BC-4DA1-95FD-D51BC1CC79D4}"/>
            </c:ext>
          </c:extLst>
        </c:ser>
        <c:dLbls>
          <c:dLblPos val="ctr"/>
          <c:showLegendKey val="0"/>
          <c:showVal val="1"/>
          <c:showCatName val="0"/>
          <c:showSerName val="0"/>
          <c:showPercent val="0"/>
          <c:showBubbleSize val="0"/>
        </c:dLbls>
        <c:gapWidth val="26"/>
        <c:overlap val="100"/>
        <c:axId val="664001288"/>
        <c:axId val="830968720"/>
      </c:barChart>
      <c:catAx>
        <c:axId val="66400128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830968720"/>
        <c:crosses val="autoZero"/>
        <c:auto val="1"/>
        <c:lblAlgn val="ctr"/>
        <c:lblOffset val="100"/>
        <c:noMultiLvlLbl val="0"/>
      </c:catAx>
      <c:valAx>
        <c:axId val="830968720"/>
        <c:scaling>
          <c:orientation val="minMax"/>
        </c:scaling>
        <c:delete val="1"/>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i-FI"/>
                  <a:t>Nuorten määrä</a:t>
                </a:r>
              </a:p>
            </c:rich>
          </c:tx>
          <c:layout>
            <c:manualLayout>
              <c:xMode val="edge"/>
              <c:yMode val="edge"/>
              <c:x val="0.49417511111708812"/>
              <c:y val="0.7430555555555555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i-FI"/>
            </a:p>
          </c:txPr>
        </c:title>
        <c:numFmt formatCode="#\ ##0;\ \-#\ ##0;\ \-\ " sourceLinked="1"/>
        <c:majorTickMark val="out"/>
        <c:minorTickMark val="none"/>
        <c:tickLblPos val="nextTo"/>
        <c:crossAx val="664001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i-FI"/>
              <a:t>Kontakti</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i-FI"/>
        </a:p>
      </c:txPr>
    </c:title>
    <c:autoTitleDeleted val="0"/>
    <c:plotArea>
      <c:layout/>
      <c:pieChart>
        <c:varyColors val="1"/>
        <c:ser>
          <c:idx val="0"/>
          <c:order val="0"/>
          <c:dPt>
            <c:idx val="0"/>
            <c:bubble3D val="0"/>
            <c:spPr>
              <a:solidFill>
                <a:schemeClr val="accent4">
                  <a:shade val="76000"/>
                </a:schemeClr>
              </a:solidFill>
              <a:ln w="19050">
                <a:solidFill>
                  <a:schemeClr val="lt1"/>
                </a:solidFill>
              </a:ln>
              <a:effectLst/>
            </c:spPr>
            <c:extLst>
              <c:ext xmlns:c16="http://schemas.microsoft.com/office/drawing/2014/chart" uri="{C3380CC4-5D6E-409C-BE32-E72D297353CC}">
                <c16:uniqueId val="{00000001-E970-4FF2-B775-FD076B02CC36}"/>
              </c:ext>
            </c:extLst>
          </c:dPt>
          <c:dPt>
            <c:idx val="1"/>
            <c:bubble3D val="0"/>
            <c:spPr>
              <a:solidFill>
                <a:schemeClr val="accent4">
                  <a:tint val="77000"/>
                </a:schemeClr>
              </a:solidFill>
              <a:ln w="19050">
                <a:solidFill>
                  <a:schemeClr val="lt1"/>
                </a:solidFill>
              </a:ln>
              <a:effectLst/>
            </c:spPr>
            <c:extLst>
              <c:ext xmlns:c16="http://schemas.microsoft.com/office/drawing/2014/chart" uri="{C3380CC4-5D6E-409C-BE32-E72D297353CC}">
                <c16:uniqueId val="{00000003-E970-4FF2-B775-FD076B02CC36}"/>
              </c:ext>
            </c:extLst>
          </c:dPt>
          <c:dLbls>
            <c:dLbl>
              <c:idx val="1"/>
              <c:dLblPos val="bestFit"/>
              <c:showLegendKey val="0"/>
              <c:showVal val="0"/>
              <c:showCatName val="1"/>
              <c:showSerName val="0"/>
              <c:showPercent val="1"/>
              <c:showBubbleSize val="0"/>
              <c:extLst>
                <c:ext xmlns:c15="http://schemas.microsoft.com/office/drawing/2012/chart" uri="{CE6537A1-D6FC-4f65-9D91-7224C49458BB}">
                  <c15:layout>
                    <c:manualLayout>
                      <c:w val="0.3049740714507187"/>
                      <c:h val="0.16564096154647337"/>
                    </c:manualLayout>
                  </c15:layout>
                </c:ext>
                <c:ext xmlns:c16="http://schemas.microsoft.com/office/drawing/2014/chart" uri="{C3380CC4-5D6E-409C-BE32-E72D297353CC}">
                  <c16:uniqueId val="{00000003-E970-4FF2-B775-FD076B02CC3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fi-F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Parkki!$E$54:$F$54</c:f>
              <c:strCache>
                <c:ptCount val="2"/>
                <c:pt idx="0">
                  <c:v>Naisia</c:v>
                </c:pt>
                <c:pt idx="1">
                  <c:v>Miehiä*</c:v>
                </c:pt>
              </c:strCache>
            </c:strRef>
          </c:cat>
          <c:val>
            <c:numRef>
              <c:f>Parkki!$E$60:$F$60</c:f>
              <c:numCache>
                <c:formatCode>General</c:formatCode>
                <c:ptCount val="2"/>
                <c:pt idx="0">
                  <c:v>0</c:v>
                </c:pt>
                <c:pt idx="1">
                  <c:v>0</c:v>
                </c:pt>
              </c:numCache>
            </c:numRef>
          </c:val>
          <c:extLst>
            <c:ext xmlns:c16="http://schemas.microsoft.com/office/drawing/2014/chart" uri="{C3380CC4-5D6E-409C-BE32-E72D297353CC}">
              <c16:uniqueId val="{00000004-E970-4FF2-B775-FD076B02CC36}"/>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dPt>
            <c:idx val="0"/>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1-9C51-4B73-9902-3483E18C30E3}"/>
              </c:ext>
            </c:extLst>
          </c:dPt>
          <c:dPt>
            <c:idx val="1"/>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3-9C51-4B73-9902-3483E18C30E3}"/>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Parkki!$C$28:$C$29</c:f>
              <c:strCache>
                <c:ptCount val="2"/>
                <c:pt idx="0">
                  <c:v>Aktiiviset yhteydenottopyynnöt</c:v>
                </c:pt>
                <c:pt idx="1">
                  <c:v>Päättyneet yhteydenottopyynnöt</c:v>
                </c:pt>
              </c:strCache>
            </c:strRef>
          </c:cat>
          <c:val>
            <c:numRef>
              <c:f>Parkki!$D$28:$D$29</c:f>
              <c:numCache>
                <c:formatCode>#\ ##0;\ \-#\ ##0;\ \-\ </c:formatCode>
                <c:ptCount val="2"/>
                <c:pt idx="0">
                  <c:v>0</c:v>
                </c:pt>
                <c:pt idx="1">
                  <c:v>0</c:v>
                </c:pt>
              </c:numCache>
            </c:numRef>
          </c:val>
          <c:extLst>
            <c:ext xmlns:c16="http://schemas.microsoft.com/office/drawing/2014/chart" uri="{C3380CC4-5D6E-409C-BE32-E72D297353CC}">
              <c16:uniqueId val="{00000004-9C51-4B73-9902-3483E18C30E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1"/>
          <c:order val="0"/>
          <c:dPt>
            <c:idx val="0"/>
            <c:bubble3D val="0"/>
            <c:spPr>
              <a:solidFill>
                <a:schemeClr val="accent3">
                  <a:lumMod val="60000"/>
                  <a:lumOff val="40000"/>
                </a:schemeClr>
              </a:solidFill>
            </c:spPr>
            <c:extLst>
              <c:ext xmlns:c16="http://schemas.microsoft.com/office/drawing/2014/chart" uri="{C3380CC4-5D6E-409C-BE32-E72D297353CC}">
                <c16:uniqueId val="{00000001-48E5-4468-9143-9555BF92AD69}"/>
              </c:ext>
            </c:extLst>
          </c:dPt>
          <c:dPt>
            <c:idx val="1"/>
            <c:bubble3D val="0"/>
            <c:spPr>
              <a:solidFill>
                <a:schemeClr val="accent2">
                  <a:tint val="77000"/>
                </a:schemeClr>
              </a:solidFill>
            </c:spPr>
            <c:extLst>
              <c:ext xmlns:c16="http://schemas.microsoft.com/office/drawing/2014/chart" uri="{C3380CC4-5D6E-409C-BE32-E72D297353CC}">
                <c16:uniqueId val="{00000003-48E5-4468-9143-9555BF92AD69}"/>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Parkki!$C$47:$C$48</c:f>
              <c:strCache>
                <c:ptCount val="2"/>
                <c:pt idx="0">
                  <c:v>Yritetään yhä saada yhteyttä</c:v>
                </c:pt>
                <c:pt idx="1">
                  <c:v>Päättynyt: Ei saatu yhteyttä</c:v>
                </c:pt>
              </c:strCache>
            </c:strRef>
          </c:cat>
          <c:val>
            <c:numRef>
              <c:f>Parkki!$D$47:$D$48</c:f>
              <c:numCache>
                <c:formatCode>#\ ##0;\ \-#\ ##0;\ \-\ </c:formatCode>
                <c:ptCount val="2"/>
                <c:pt idx="0">
                  <c:v>0</c:v>
                </c:pt>
                <c:pt idx="1">
                  <c:v>0</c:v>
                </c:pt>
              </c:numCache>
            </c:numRef>
          </c:val>
          <c:extLst>
            <c:ext xmlns:c16="http://schemas.microsoft.com/office/drawing/2014/chart" uri="{C3380CC4-5D6E-409C-BE32-E72D297353CC}">
              <c16:uniqueId val="{00000004-48E5-4468-9143-9555BF92AD69}"/>
            </c:ext>
          </c:extLst>
        </c:ser>
        <c:ser>
          <c:idx val="0"/>
          <c:order val="1"/>
          <c:dPt>
            <c:idx val="0"/>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6-48E5-4468-9143-9555BF92AD69}"/>
              </c:ext>
            </c:extLst>
          </c:dPt>
          <c:dPt>
            <c:idx val="1"/>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8-48E5-4468-9143-9555BF92AD69}"/>
              </c:ext>
            </c:extLst>
          </c:dPt>
          <c:dLbls>
            <c:spPr>
              <a:noFill/>
              <a:ln>
                <a:noFill/>
              </a:ln>
              <a:effectLst/>
            </c:spPr>
            <c:txPr>
              <a:bodyPr rot="0" vert="horz"/>
              <a:lstStyle/>
              <a:p>
                <a:pPr>
                  <a:defRPr/>
                </a:pPr>
                <a:endParaRPr lang="fi-FI"/>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Parkki!$C$47:$C$48</c:f>
              <c:strCache>
                <c:ptCount val="2"/>
                <c:pt idx="0">
                  <c:v>Yritetään yhä saada yhteyttä</c:v>
                </c:pt>
                <c:pt idx="1">
                  <c:v>Päättynyt: Ei saatu yhteyttä</c:v>
                </c:pt>
              </c:strCache>
            </c:strRef>
          </c:cat>
          <c:val>
            <c:numRef>
              <c:f>Parkki!$D$47:$D$48</c:f>
              <c:numCache>
                <c:formatCode>#\ ##0;\ \-#\ ##0;\ \-\ </c:formatCode>
                <c:ptCount val="2"/>
                <c:pt idx="0">
                  <c:v>0</c:v>
                </c:pt>
                <c:pt idx="1">
                  <c:v>0</c:v>
                </c:pt>
              </c:numCache>
            </c:numRef>
          </c:val>
          <c:extLst>
            <c:ext xmlns:c16="http://schemas.microsoft.com/office/drawing/2014/chart" uri="{C3380CC4-5D6E-409C-BE32-E72D297353CC}">
              <c16:uniqueId val="{00000009-48E5-4468-9143-9555BF92AD69}"/>
            </c:ext>
          </c:extLst>
        </c:ser>
        <c:dLbls>
          <c:dLblPos val="bestFit"/>
          <c:showLegendKey val="0"/>
          <c:showVal val="1"/>
          <c:showCatName val="0"/>
          <c:showSerName val="0"/>
          <c:showPercent val="0"/>
          <c:showBubbleSize val="0"/>
          <c:showLeaderLines val="1"/>
        </c:dLbls>
        <c:firstSliceAng val="0"/>
      </c:pieChart>
    </c:plotArea>
    <c:legend>
      <c:legendPos val="r"/>
      <c:overlay val="0"/>
      <c:spPr>
        <a:noFill/>
        <a:ln>
          <a:noFill/>
        </a:ln>
        <a:effectLst/>
      </c:spPr>
      <c:txPr>
        <a:bodyPr rot="0" vert="horz"/>
        <a:lstStyle/>
        <a:p>
          <a:pPr>
            <a:defRPr/>
          </a:pPr>
          <a:endParaRPr lang="fi-FI"/>
        </a:p>
      </c:txPr>
    </c:legend>
    <c:plotVisOnly val="1"/>
    <c:dispBlanksAs val="gap"/>
    <c:showDLblsOverMax val="0"/>
  </c:chart>
  <c:spPr>
    <a:ln>
      <a:solidFill>
        <a:schemeClr val="bg1">
          <a:lumMod val="85000"/>
        </a:schemeClr>
      </a:solidFill>
    </a:ln>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1"/>
          <c:order val="0"/>
          <c:dPt>
            <c:idx val="0"/>
            <c:bubble3D val="0"/>
            <c:spPr>
              <a:solidFill>
                <a:schemeClr val="accent3">
                  <a:lumMod val="60000"/>
                  <a:lumOff val="40000"/>
                </a:schemeClr>
              </a:solidFill>
            </c:spPr>
            <c:extLst>
              <c:ext xmlns:c16="http://schemas.microsoft.com/office/drawing/2014/chart" uri="{C3380CC4-5D6E-409C-BE32-E72D297353CC}">
                <c16:uniqueId val="{00000001-E0BB-400C-950E-798ED8F4F40D}"/>
              </c:ext>
            </c:extLst>
          </c:dPt>
          <c:dPt>
            <c:idx val="1"/>
            <c:bubble3D val="0"/>
            <c:spPr>
              <a:solidFill>
                <a:schemeClr val="accent2">
                  <a:lumMod val="75000"/>
                </a:schemeClr>
              </a:solidFill>
            </c:spPr>
            <c:extLst>
              <c:ext xmlns:c16="http://schemas.microsoft.com/office/drawing/2014/chart" uri="{C3380CC4-5D6E-409C-BE32-E72D297353CC}">
                <c16:uniqueId val="{00000003-E0BB-400C-950E-798ED8F4F40D}"/>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Parkki!$C$66:$C$70</c:f>
              <c:strCache>
                <c:ptCount val="5"/>
                <c:pt idx="0">
                  <c:v>Aktiivinen kontakti</c:v>
                </c:pt>
                <c:pt idx="1">
                  <c:v>Päättynyt: Nuori ei halua aloittaa asiakkuutta</c:v>
                </c:pt>
                <c:pt idx="2">
                  <c:v>Päättynyt: Nuorella ei ole tarvetta asiakkuuteen</c:v>
                </c:pt>
                <c:pt idx="3">
                  <c:v>Päättynyt: Ohjattu kertaluonteisesti</c:v>
                </c:pt>
                <c:pt idx="4">
                  <c:v>Päättynyt: Muu</c:v>
                </c:pt>
              </c:strCache>
            </c:strRef>
          </c:cat>
          <c:val>
            <c:numRef>
              <c:f>Parkki!$D$66:$D$70</c:f>
              <c:numCache>
                <c:formatCode>#\ ##0;\ \-#\ ##0;\ \-\ </c:formatCode>
                <c:ptCount val="5"/>
                <c:pt idx="0">
                  <c:v>0</c:v>
                </c:pt>
                <c:pt idx="1">
                  <c:v>0</c:v>
                </c:pt>
                <c:pt idx="2">
                  <c:v>0</c:v>
                </c:pt>
                <c:pt idx="3">
                  <c:v>0</c:v>
                </c:pt>
                <c:pt idx="4">
                  <c:v>0</c:v>
                </c:pt>
              </c:numCache>
            </c:numRef>
          </c:val>
          <c:extLst>
            <c:ext xmlns:c16="http://schemas.microsoft.com/office/drawing/2014/chart" uri="{C3380CC4-5D6E-409C-BE32-E72D297353CC}">
              <c16:uniqueId val="{00000004-E0BB-400C-950E-798ED8F4F40D}"/>
            </c:ext>
          </c:extLst>
        </c:ser>
        <c:ser>
          <c:idx val="0"/>
          <c:order val="1"/>
          <c:dPt>
            <c:idx val="0"/>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6-E0BB-400C-950E-798ED8F4F40D}"/>
              </c:ext>
            </c:extLst>
          </c:dPt>
          <c:dPt>
            <c:idx val="1"/>
            <c:bubble3D val="0"/>
            <c:spPr>
              <a:solidFill>
                <a:schemeClr val="accent2">
                  <a:tint val="77000"/>
                </a:schemeClr>
              </a:solidFill>
              <a:ln w="19050">
                <a:solidFill>
                  <a:schemeClr val="lt1"/>
                </a:solidFill>
              </a:ln>
              <a:effectLst/>
            </c:spPr>
            <c:extLst>
              <c:ext xmlns:c16="http://schemas.microsoft.com/office/drawing/2014/chart" uri="{C3380CC4-5D6E-409C-BE32-E72D297353CC}">
                <c16:uniqueId val="{00000008-E0BB-400C-950E-798ED8F4F40D}"/>
              </c:ext>
            </c:extLst>
          </c:dPt>
          <c:dLbls>
            <c:spPr>
              <a:noFill/>
              <a:ln>
                <a:noFill/>
              </a:ln>
              <a:effectLst/>
            </c:spPr>
            <c:txPr>
              <a:bodyPr rot="0" vert="horz"/>
              <a:lstStyle/>
              <a:p>
                <a:pPr>
                  <a:defRPr/>
                </a:pPr>
                <a:endParaRPr lang="fi-FI"/>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Parkki!$C$66:$C$70</c:f>
              <c:strCache>
                <c:ptCount val="5"/>
                <c:pt idx="0">
                  <c:v>Aktiivinen kontakti</c:v>
                </c:pt>
                <c:pt idx="1">
                  <c:v>Päättynyt: Nuori ei halua aloittaa asiakkuutta</c:v>
                </c:pt>
                <c:pt idx="2">
                  <c:v>Päättynyt: Nuorella ei ole tarvetta asiakkuuteen</c:v>
                </c:pt>
                <c:pt idx="3">
                  <c:v>Päättynyt: Ohjattu kertaluonteisesti</c:v>
                </c:pt>
                <c:pt idx="4">
                  <c:v>Päättynyt: Muu</c:v>
                </c:pt>
              </c:strCache>
            </c:strRef>
          </c:cat>
          <c:val>
            <c:numRef>
              <c:f>Parkki!$D$47:$D$48</c:f>
              <c:numCache>
                <c:formatCode>#\ ##0;\ \-#\ ##0;\ \-\ </c:formatCode>
                <c:ptCount val="2"/>
                <c:pt idx="0">
                  <c:v>0</c:v>
                </c:pt>
                <c:pt idx="1">
                  <c:v>0</c:v>
                </c:pt>
              </c:numCache>
            </c:numRef>
          </c:val>
          <c:extLst>
            <c:ext xmlns:c16="http://schemas.microsoft.com/office/drawing/2014/chart" uri="{C3380CC4-5D6E-409C-BE32-E72D297353CC}">
              <c16:uniqueId val="{00000009-E0BB-400C-950E-798ED8F4F40D}"/>
            </c:ext>
          </c:extLst>
        </c:ser>
        <c:dLbls>
          <c:dLblPos val="bestFit"/>
          <c:showLegendKey val="0"/>
          <c:showVal val="1"/>
          <c:showCatName val="0"/>
          <c:showSerName val="0"/>
          <c:showPercent val="0"/>
          <c:showBubbleSize val="0"/>
          <c:showLeaderLines val="1"/>
        </c:dLbls>
        <c:firstSliceAng val="0"/>
      </c:pieChart>
    </c:plotArea>
    <c:legend>
      <c:legendPos val="r"/>
      <c:overlay val="0"/>
      <c:spPr>
        <a:noFill/>
        <a:ln>
          <a:noFill/>
        </a:ln>
        <a:effectLst/>
      </c:spPr>
      <c:txPr>
        <a:bodyPr rot="0" vert="horz"/>
        <a:lstStyle/>
        <a:p>
          <a:pPr>
            <a:defRPr/>
          </a:pPr>
          <a:endParaRPr lang="fi-FI"/>
        </a:p>
      </c:txPr>
    </c:legend>
    <c:plotVisOnly val="1"/>
    <c:dispBlanksAs val="gap"/>
    <c:showDLblsOverMax val="0"/>
  </c:chart>
  <c:spPr>
    <a:ln>
      <a:solidFill>
        <a:schemeClr val="bg1">
          <a:lumMod val="85000"/>
        </a:schemeClr>
      </a:solidFill>
    </a:ln>
  </c:spPr>
  <c:txPr>
    <a:bodyPr/>
    <a:lstStyle/>
    <a:p>
      <a:pPr>
        <a:defRPr>
          <a:solidFill>
            <a:sysClr val="windowText" lastClr="000000"/>
          </a:solidFill>
        </a:defRPr>
      </a:pPr>
      <a:endParaRPr lang="fi-FI"/>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_xlchart.v1.12</cx:f>
      </cx:strDim>
      <cx:numDim type="size">
        <cx:f>_xlchart.v1.13</cx:f>
      </cx:numDim>
    </cx:data>
  </cx:chartData>
  <cx:chart>
    <cx:title pos="t" align="ctr" overlay="0">
      <cx:tx>
        <cx:txData>
          <cx:v>Mitä kautta TAVOITETUT nuoret ohjautuivat etsivän nuorisotyön piiriin?</cx:v>
        </cx:txData>
      </cx:tx>
      <cx:txPr>
        <a:bodyPr spcFirstLastPara="1" vertOverflow="ellipsis" horzOverflow="overflow" wrap="square" lIns="0" tIns="0" rIns="0" bIns="0" anchor="ctr" anchorCtr="1"/>
        <a:lstStyle/>
        <a:p>
          <a:pPr algn="ctr" rtl="0">
            <a:defRPr/>
          </a:pPr>
          <a:r>
            <a:rPr lang="fi-FI" sz="1600" b="0" i="0" u="none" strike="noStrike" baseline="0">
              <a:solidFill>
                <a:sysClr val="windowText" lastClr="000000">
                  <a:lumMod val="65000"/>
                  <a:lumOff val="35000"/>
                </a:sysClr>
              </a:solidFill>
              <a:latin typeface="Calibri" panose="020F0502020204030204"/>
            </a:rPr>
            <a:t>Mitä kautta TAVOITETUT nuoret ohjautuivat etsivän nuorisotyön piiriin?</a:t>
          </a:r>
        </a:p>
      </cx:txPr>
    </cx:title>
    <cx:plotArea>
      <cx:plotAreaRegion>
        <cx:series layoutId="sunburst" uniqueId="{175732A9-EF0B-46E1-A882-CFF23108D143}">
          <cx:dataLabels pos="ctr">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dataLabels>
          <cx:dataId val="0"/>
        </cx:series>
      </cx:plotAreaRegion>
    </cx:plotArea>
    <cx:legend pos="b" align="ctr" overlay="0"/>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title pos="t" align="ctr" overlay="0">
      <cx:tx>
        <cx:txData>
          <cx:v>Sijoittuminen ja yhteistyön päättymisen syy TAVOITETTUJEN nuorten osalta</cx:v>
        </cx:txData>
      </cx:tx>
      <cx:txPr>
        <a:bodyPr spcFirstLastPara="1" vertOverflow="ellipsis" horzOverflow="overflow" wrap="square" lIns="0" tIns="0" rIns="0" bIns="0" anchor="ctr" anchorCtr="1"/>
        <a:lstStyle/>
        <a:p>
          <a:pPr algn="ctr" rtl="0">
            <a:defRPr/>
          </a:pPr>
          <a:r>
            <a:rPr lang="fi-FI" sz="1600" b="0" i="0" u="none" strike="noStrike" baseline="0">
              <a:solidFill>
                <a:sysClr val="windowText" lastClr="000000">
                  <a:lumMod val="65000"/>
                  <a:lumOff val="35000"/>
                </a:sysClr>
              </a:solidFill>
              <a:latin typeface="Calibri" panose="020F0502020204030204"/>
            </a:rPr>
            <a:t>Sijoittuminen ja yhteistyön päättymisen syy TAVOITETTUJEN nuorten osalta</a:t>
          </a:r>
        </a:p>
      </cx:txPr>
    </cx:title>
    <cx:plotArea>
      <cx:plotAreaRegion>
        <cx:series layoutId="sunburst" uniqueId="{7529F687-C72B-492B-935A-8C4737076DFD}">
          <cx:dataLabels pos="ctr">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separator>, </cx:separator>
          </cx:dataLabels>
          <cx:dataId val="0"/>
        </cx:series>
      </cx:plotAreaRegion>
    </cx:plotArea>
    <cx:legend pos="b" align="ctr" overlay="0">
      <cx:txPr>
        <a:bodyPr spcFirstLastPara="1" vertOverflow="ellipsis" horzOverflow="overflow" wrap="square" lIns="0" tIns="0" rIns="0" bIns="0" anchor="ctr" anchorCtr="1"/>
        <a:lstStyle/>
        <a:p>
          <a:pPr algn="ctr" rtl="0">
            <a:defRPr>
              <a:solidFill>
                <a:sysClr val="windowText" lastClr="000000"/>
              </a:solidFill>
            </a:defRPr>
          </a:pPr>
          <a:endParaRPr lang="fi-FI" sz="900" b="0" i="0" u="none" strike="noStrike" baseline="0">
            <a:solidFill>
              <a:sysClr val="windowText" lastClr="000000"/>
            </a:solidFill>
            <a:latin typeface="Calibri" panose="020F0502020204030204"/>
          </a:endParaRPr>
        </a:p>
      </cx:txPr>
    </cx:legend>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size">
        <cx:f>_xlchart.v1.9</cx:f>
      </cx:numDim>
    </cx:data>
  </cx:chartData>
  <cx:chart>
    <cx:title pos="t" align="ctr" overlay="0">
      <cx:tx>
        <cx:txData>
          <cx:v>TAVOITETTUJEN nuorten koulutustilanne aloitettaessa</cx:v>
        </cx:txData>
      </cx:tx>
      <cx:txPr>
        <a:bodyPr spcFirstLastPara="1" vertOverflow="ellipsis" horzOverflow="overflow" wrap="square" lIns="0" tIns="0" rIns="0" bIns="0" anchor="ctr" anchorCtr="1"/>
        <a:lstStyle/>
        <a:p>
          <a:pPr algn="ctr" rtl="0">
            <a:defRPr sz="1600"/>
          </a:pPr>
          <a:r>
            <a:rPr lang="fi-FI" sz="1600" b="0" i="0" u="none" strike="noStrike" baseline="0">
              <a:solidFill>
                <a:sysClr val="windowText" lastClr="000000">
                  <a:lumMod val="65000"/>
                  <a:lumOff val="35000"/>
                </a:sysClr>
              </a:solidFill>
              <a:latin typeface="Calibri" panose="020F0502020204030204"/>
            </a:rPr>
            <a:t>TAVOITETTUJEN nuorten koulutustilanne aloitettaessa</a:t>
          </a:r>
        </a:p>
      </cx:txPr>
    </cx:title>
    <cx:plotArea>
      <cx:plotAreaRegion>
        <cx:series layoutId="sunburst" uniqueId="{C340DA12-FB7E-4675-AC9C-A81592CF69E1}">
          <cx:dataLabels pos="ctr">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separator>, </cx:separator>
          </cx:dataLabels>
          <cx:dataId val="0"/>
        </cx:series>
      </cx:plotAreaRegion>
    </cx:plotArea>
    <cx:legend pos="r" align="ctr" overlay="0">
      <cx:txPr>
        <a:bodyPr spcFirstLastPara="1" vertOverflow="ellipsis" horzOverflow="overflow" wrap="square" lIns="0" tIns="0" rIns="0" bIns="0" anchor="ctr" anchorCtr="1"/>
        <a:lstStyle/>
        <a:p>
          <a:pPr algn="ctr" rtl="0">
            <a:defRPr>
              <a:solidFill>
                <a:sysClr val="windowText" lastClr="000000"/>
              </a:solidFill>
            </a:defRPr>
          </a:pPr>
          <a:endParaRPr lang="fi-FI" sz="900" b="0" i="0" u="none" strike="noStrike" baseline="0">
            <a:solidFill>
              <a:sysClr val="windowText" lastClr="000000"/>
            </a:solidFill>
            <a:latin typeface="Calibri" panose="020F0502020204030204"/>
          </a:endParaRPr>
        </a:p>
      </cx:txPr>
    </cx:legend>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_xlchart.v1.10</cx:f>
      </cx:strDim>
      <cx:numDim type="size">
        <cx:f>_xlchart.v1.11</cx:f>
      </cx:numDim>
    </cx:data>
  </cx:chartData>
  <cx:chart>
    <cx:title pos="t" align="ctr" overlay="0">
      <cx:tx>
        <cx:txData>
          <cx:v>TAVOITETTUJEN nuorten äidinkieli</cx:v>
        </cx:txData>
      </cx:tx>
      <cx:txPr>
        <a:bodyPr spcFirstLastPara="1" vertOverflow="ellipsis" horzOverflow="overflow" wrap="square" lIns="0" tIns="0" rIns="0" bIns="0" anchor="ctr" anchorCtr="1"/>
        <a:lstStyle/>
        <a:p>
          <a:pPr algn="ctr" rtl="0">
            <a:defRPr/>
          </a:pPr>
          <a:r>
            <a:rPr lang="fi-FI" sz="1400" b="0" i="0" u="none" strike="noStrike" baseline="0">
              <a:solidFill>
                <a:sysClr val="windowText" lastClr="000000">
                  <a:lumMod val="65000"/>
                  <a:lumOff val="35000"/>
                </a:sysClr>
              </a:solidFill>
              <a:latin typeface="Calibri" panose="020F0502020204030204"/>
            </a:rPr>
            <a:t>TAVOITETTUJEN nuorten äidinkieli</a:t>
          </a:r>
        </a:p>
      </cx:txPr>
    </cx:title>
    <cx:plotArea>
      <cx:plotAreaRegion>
        <cx:series layoutId="sunburst" uniqueId="{9BF09522-10C4-4A1D-ACCB-6438A594B24F}">
          <cx:dataLabels pos="ctr">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0"/>
          </cx:dataLabels>
          <cx:dataId val="0"/>
        </cx:series>
      </cx:plotAreaRegion>
    </cx:plotArea>
    <cx:legend pos="r" align="ctr" overlay="0">
      <cx:txPr>
        <a:bodyPr spcFirstLastPara="1" vertOverflow="ellipsis" horzOverflow="overflow" wrap="square" lIns="0" tIns="0" rIns="0" bIns="0" anchor="ctr" anchorCtr="1"/>
        <a:lstStyle/>
        <a:p>
          <a:pPr algn="ctr" rtl="0">
            <a:defRPr/>
          </a:pPr>
          <a:endParaRPr lang="fi-FI" sz="900" b="0" i="0" u="none" strike="noStrike" baseline="0">
            <a:solidFill>
              <a:sysClr val="windowText" lastClr="000000">
                <a:lumMod val="50000"/>
                <a:lumOff val="50000"/>
              </a:sysClr>
            </a:solidFill>
            <a:latin typeface="Calibri" panose="020F0502020204030204"/>
          </a:endParaRPr>
        </a:p>
      </cx:txPr>
    </cx:legend>
  </cx:chart>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title pos="t" align="ctr" overlay="0">
      <cx:tx>
        <cx:rich>
          <a:bodyPr spcFirstLastPara="1" vertOverflow="ellipsis" horzOverflow="overflow" wrap="square" lIns="0" tIns="0" rIns="0" bIns="0" anchor="ctr" anchorCtr="1"/>
          <a:lstStyle/>
          <a:p>
            <a:pPr rtl="0"/>
            <a:r>
              <a:rPr lang="fi-FI" sz="1400" b="0" i="0" baseline="0">
                <a:solidFill>
                  <a:schemeClr val="tx1">
                    <a:lumMod val="65000"/>
                    <a:lumOff val="35000"/>
                  </a:schemeClr>
                </a:solidFill>
                <a:effectLst/>
              </a:rPr>
              <a:t>TAVOITETTUJEN nuorten pääasiallinen toiminta aloitustilanteessa</a:t>
            </a:r>
            <a:endParaRPr lang="fi-FI" sz="1100">
              <a:solidFill>
                <a:schemeClr val="tx1">
                  <a:lumMod val="65000"/>
                  <a:lumOff val="35000"/>
                </a:schemeClr>
              </a:solidFill>
              <a:effectLst/>
            </a:endParaRPr>
          </a:p>
        </cx:rich>
      </cx:tx>
    </cx:title>
    <cx:plotArea>
      <cx:plotAreaRegion>
        <cx:series layoutId="treemap" uniqueId="{E9286EF3-0FBB-4671-A77E-6D82645CD9BB}">
          <cx:dataLabels pos="inEnd">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separator>, </cx:separator>
          </cx:dataLabels>
          <cx:dataId val="0"/>
          <cx:layoutPr>
            <cx:parentLabelLayout val="overlapping"/>
          </cx:layoutPr>
        </cx:series>
      </cx:plotAreaRegion>
    </cx:plotArea>
  </cx:chart>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title pos="t" align="ctr" overlay="0">
      <cx:tx>
        <cx:rich>
          <a:bodyPr spcFirstLastPara="1" vertOverflow="ellipsis" horzOverflow="overflow" wrap="square" lIns="0" tIns="0" rIns="0" bIns="0" anchor="ctr" anchorCtr="1"/>
          <a:lstStyle/>
          <a:p>
            <a:pPr rtl="0"/>
            <a:r>
              <a:rPr lang="fi-FI" sz="1400" b="0" i="0" baseline="0">
                <a:solidFill>
                  <a:schemeClr val="tx1">
                    <a:lumMod val="65000"/>
                    <a:lumOff val="35000"/>
                  </a:schemeClr>
                </a:solidFill>
                <a:effectLst/>
              </a:rPr>
              <a:t>TAVOITETTUJEN nuorten pääasiallinen toiminta aloitustilanteessa</a:t>
            </a:r>
            <a:endParaRPr lang="fi-FI" sz="1100">
              <a:solidFill>
                <a:schemeClr val="tx1">
                  <a:lumMod val="65000"/>
                  <a:lumOff val="35000"/>
                </a:schemeClr>
              </a:solidFill>
              <a:effectLst/>
            </a:endParaRPr>
          </a:p>
        </cx:rich>
      </cx:tx>
    </cx:title>
    <cx:plotArea>
      <cx:plotAreaRegion>
        <cx:series layoutId="treemap" uniqueId="{C39D9F2A-D50A-4B1C-9A21-4E13C106B06A}">
          <cx:dataLabels pos="inEnd">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separator>, </cx:separator>
          </cx:dataLabels>
          <cx:dataId val="0"/>
          <cx:layoutPr>
            <cx:parentLabelLayout val="overlapping"/>
          </cx:layoutPr>
        </cx:series>
      </cx:plotAreaRegion>
    </cx:plotArea>
  </cx:chart>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rich>
          <a:bodyPr spcFirstLastPara="1" vertOverflow="ellipsis" horzOverflow="overflow" wrap="square" lIns="0" tIns="0" rIns="0" bIns="0" anchor="ctr" anchorCtr="1"/>
          <a:lstStyle/>
          <a:p>
            <a:pPr rtl="0"/>
            <a:r>
              <a:rPr lang="fi-FI" sz="1400" b="0" i="0" baseline="0">
                <a:solidFill>
                  <a:schemeClr val="tx1">
                    <a:lumMod val="65000"/>
                    <a:lumOff val="35000"/>
                  </a:schemeClr>
                </a:solidFill>
                <a:effectLst/>
              </a:rPr>
              <a:t>TAVOITETTUJEN nuorten pääasiallinen asumismuoto aloitustilanteessa</a:t>
            </a:r>
            <a:endParaRPr lang="fi-FI" sz="1100">
              <a:solidFill>
                <a:schemeClr val="tx1">
                  <a:lumMod val="65000"/>
                  <a:lumOff val="35000"/>
                </a:schemeClr>
              </a:solidFill>
              <a:effectLst/>
            </a:endParaRPr>
          </a:p>
        </cx:rich>
      </cx:tx>
    </cx:title>
    <cx:plotArea>
      <cx:plotAreaRegion>
        <cx:series layoutId="treemap" uniqueId="{3FA2106C-804D-413C-9C09-373BFE252EF8}">
          <cx:dataLabels pos="inEnd">
            <cx:txPr>
              <a:bodyPr spcFirstLastPara="1" vertOverflow="ellipsis" horzOverflow="overflow" wrap="square" lIns="0" tIns="0" rIns="0" bIns="0" anchor="ctr" anchorCtr="1"/>
              <a:lstStyle/>
              <a:p>
                <a:pPr algn="ctr" rtl="0">
                  <a:defRPr>
                    <a:solidFill>
                      <a:schemeClr val="tx1"/>
                    </a:solidFill>
                  </a:defRPr>
                </a:pPr>
                <a:endParaRPr lang="fi-FI" sz="900" b="0" i="0" u="none" strike="noStrike" baseline="0">
                  <a:solidFill>
                    <a:schemeClr val="tx1"/>
                  </a:solidFill>
                  <a:latin typeface="Calibri" panose="020F0502020204030204"/>
                </a:endParaRPr>
              </a:p>
            </cx:txPr>
            <cx:visibility seriesName="0" categoryName="1" value="1"/>
            <cx:separator>, </cx:separator>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7">
  <a:schemeClr val="accent4"/>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withinLinear" id="17">
  <a:schemeClr val="accent4"/>
</cs:colorStyle>
</file>

<file path=xl/charts/colors13.xml><?xml version="1.0" encoding="utf-8"?>
<cs:colorStyle xmlns:cs="http://schemas.microsoft.com/office/drawing/2012/chartStyle" xmlns:a="http://schemas.openxmlformats.org/drawingml/2006/main" meth="withinLinear" id="17">
  <a:schemeClr val="accent4"/>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7">
  <a:schemeClr val="accent4"/>
</cs:colorStyle>
</file>

<file path=xl/charts/colors16.xml><?xml version="1.0" encoding="utf-8"?>
<cs:colorStyle xmlns:cs="http://schemas.microsoft.com/office/drawing/2012/chartStyle" xmlns:a="http://schemas.openxmlformats.org/drawingml/2006/main" meth="withinLinear" id="17">
  <a:schemeClr val="accent4"/>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7">
  <a:schemeClr val="accent4"/>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384">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412">
  <cs:axisTitle>
    <cs:lnRef idx="0"/>
    <cs:fillRef idx="0"/>
    <cs:effectRef idx="0"/>
    <cs:fontRef idx="minor">
      <a:schemeClr val="tx1">
        <a:lumMod val="50000"/>
        <a:lumOff val="50000"/>
      </a:schemeClr>
    </cs:fontRef>
    <cs:spPr>
      <a:solidFill>
        <a:schemeClr val="bg1">
          <a:lumMod val="85000"/>
        </a:schemeClr>
      </a:solidFill>
      <a:ln>
        <a:solidFill>
          <a:schemeClr val="bg1">
            <a:lumMod val="75000"/>
          </a:schemeClr>
        </a:solidFill>
      </a:ln>
    </cs:spPr>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412">
  <cs:axisTitle>
    <cs:lnRef idx="0"/>
    <cs:fillRef idx="0"/>
    <cs:effectRef idx="0"/>
    <cs:fontRef idx="minor">
      <a:schemeClr val="tx1">
        <a:lumMod val="50000"/>
        <a:lumOff val="50000"/>
      </a:schemeClr>
    </cs:fontRef>
    <cs:spPr>
      <a:solidFill>
        <a:schemeClr val="bg1">
          <a:lumMod val="85000"/>
        </a:schemeClr>
      </a:solidFill>
      <a:ln>
        <a:solidFill>
          <a:schemeClr val="bg1">
            <a:lumMod val="75000"/>
          </a:schemeClr>
        </a:solidFill>
      </a:ln>
    </cs:spPr>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412">
  <cs:axisTitle>
    <cs:lnRef idx="0"/>
    <cs:fillRef idx="0"/>
    <cs:effectRef idx="0"/>
    <cs:fontRef idx="minor">
      <a:schemeClr val="tx1">
        <a:lumMod val="50000"/>
        <a:lumOff val="50000"/>
      </a:schemeClr>
    </cs:fontRef>
    <cs:spPr>
      <a:solidFill>
        <a:schemeClr val="bg1">
          <a:lumMod val="85000"/>
        </a:schemeClr>
      </a:solidFill>
      <a:ln>
        <a:solidFill>
          <a:schemeClr val="bg1">
            <a:lumMod val="75000"/>
          </a:schemeClr>
        </a:solidFill>
      </a:ln>
    </cs:spPr>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84">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84">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84">
  <cs:axisTitle>
    <cs:lnRef idx="0"/>
    <cs:fillRef idx="0"/>
    <cs:effectRef idx="0"/>
    <cs:fontRef idx="minor">
      <a:schemeClr val="tx1">
        <a:lumMod val="50000"/>
        <a:lumOff val="50000"/>
      </a:schemeClr>
    </cs:fontRef>
    <cs:defRPr sz="900"/>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50000"/>
        <a:lumOff val="50000"/>
      </a:schemeClr>
    </cs:fontRef>
    <cs:defRPr sz="900"/>
  </cs:dataLabel>
  <cs:dataLabelCallout>
    <cs:lnRef idx="0"/>
    <cs:fillRef idx="0"/>
    <cs:effectRef idx="0"/>
    <cs:fontRef idx="minor">
      <a:schemeClr val="dk1">
        <a:lumMod val="50000"/>
        <a:lumOff val="50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ln w="9525" cap="flat" cmpd="sng" algn="ctr">
        <a:solidFill>
          <a:schemeClr val="phClr">
            <a:alpha val="50000"/>
          </a:schemeClr>
        </a:solidFill>
        <a:round/>
      </a:ln>
    </cs:spPr>
  </cs:dataPoint>
  <cs:dataPoint3D>
    <cs:lnRef idx="0">
      <cs:styleClr val="auto"/>
    </cs:lnRef>
    <cs:fillRef idx="0">
      <cs:styleClr val="auto"/>
    </cs:fillRef>
    <cs:effectRef idx="0"/>
    <cs:fontRef idx="minor">
      <a:schemeClr val="dk1"/>
    </cs:fontRef>
    <cs:spPr>
      <a:solidFill>
        <a:schemeClr val="phClr"/>
      </a:solidFill>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4"/>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50000"/>
        <a:lumOff val="50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inor">
      <a:schemeClr val="tx1">
        <a:lumMod val="50000"/>
        <a:lumOff val="50000"/>
      </a:schemeClr>
    </cs:fontRef>
    <cs:defRPr sz="1400" cap="none" spc="2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50000"/>
        <a:lumOff val="50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50000"/>
        <a:lumOff val="50000"/>
      </a:schemeClr>
    </cs:fontRef>
    <cs:defRPr sz="9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8.xml"/><Relationship Id="rId18" Type="http://schemas.openxmlformats.org/officeDocument/2006/relationships/chart" Target="../charts/chart13.xml"/><Relationship Id="rId3" Type="http://schemas.microsoft.com/office/2014/relationships/chartEx" Target="../charts/chartEx2.xml"/><Relationship Id="rId21" Type="http://schemas.microsoft.com/office/2014/relationships/chartEx" Target="../charts/chartEx5.xml"/><Relationship Id="rId7" Type="http://schemas.openxmlformats.org/officeDocument/2006/relationships/chart" Target="../charts/chart2.xml"/><Relationship Id="rId12" Type="http://schemas.openxmlformats.org/officeDocument/2006/relationships/chart" Target="../charts/chart7.xml"/><Relationship Id="rId17" Type="http://schemas.openxmlformats.org/officeDocument/2006/relationships/chart" Target="../charts/chart12.xml"/><Relationship Id="rId2" Type="http://schemas.microsoft.com/office/2014/relationships/chartEx" Target="../charts/chartEx1.xml"/><Relationship Id="rId16" Type="http://schemas.openxmlformats.org/officeDocument/2006/relationships/chart" Target="../charts/chart11.xml"/><Relationship Id="rId20" Type="http://schemas.openxmlformats.org/officeDocument/2006/relationships/chart" Target="../charts/chart15.xml"/><Relationship Id="rId1" Type="http://schemas.openxmlformats.org/officeDocument/2006/relationships/hyperlink" Target="https://par-jarjestelma.fi/tiedonsiirto/" TargetMode="External"/><Relationship Id="rId6" Type="http://schemas.openxmlformats.org/officeDocument/2006/relationships/chart" Target="../charts/chart1.xml"/><Relationship Id="rId11" Type="http://schemas.openxmlformats.org/officeDocument/2006/relationships/chart" Target="../charts/chart6.xml"/><Relationship Id="rId24" Type="http://schemas.openxmlformats.org/officeDocument/2006/relationships/chart" Target="../charts/chart16.xml"/><Relationship Id="rId5" Type="http://schemas.microsoft.com/office/2014/relationships/chartEx" Target="../charts/chartEx4.xml"/><Relationship Id="rId15" Type="http://schemas.openxmlformats.org/officeDocument/2006/relationships/chart" Target="../charts/chart10.xml"/><Relationship Id="rId23" Type="http://schemas.microsoft.com/office/2014/relationships/chartEx" Target="../charts/chartEx7.xml"/><Relationship Id="rId10" Type="http://schemas.openxmlformats.org/officeDocument/2006/relationships/chart" Target="../charts/chart5.xml"/><Relationship Id="rId19" Type="http://schemas.openxmlformats.org/officeDocument/2006/relationships/chart" Target="../charts/chart14.xml"/><Relationship Id="rId4" Type="http://schemas.microsoft.com/office/2014/relationships/chartEx" Target="../charts/chartEx3.xml"/><Relationship Id="rId9" Type="http://schemas.openxmlformats.org/officeDocument/2006/relationships/chart" Target="../charts/chart4.xml"/><Relationship Id="rId14" Type="http://schemas.openxmlformats.org/officeDocument/2006/relationships/chart" Target="../charts/chart9.xml"/><Relationship Id="rId22" Type="http://schemas.microsoft.com/office/2014/relationships/chartEx" Target="../charts/chartEx6.xml"/></Relationships>
</file>

<file path=xl/drawings/drawing1.xml><?xml version="1.0" encoding="utf-8"?>
<xdr:wsDr xmlns:xdr="http://schemas.openxmlformats.org/drawingml/2006/spreadsheetDrawing" xmlns:a="http://schemas.openxmlformats.org/drawingml/2006/main">
  <xdr:twoCellAnchor>
    <xdr:from>
      <xdr:col>7</xdr:col>
      <xdr:colOff>10584</xdr:colOff>
      <xdr:row>6</xdr:row>
      <xdr:rowOff>76199</xdr:rowOff>
    </xdr:from>
    <xdr:to>
      <xdr:col>13</xdr:col>
      <xdr:colOff>619125</xdr:colOff>
      <xdr:row>12</xdr:row>
      <xdr:rowOff>152399</xdr:rowOff>
    </xdr:to>
    <xdr:sp macro="" textlink="">
      <xdr:nvSpPr>
        <xdr:cNvPr id="2" name="Tekstiruutu 1">
          <a:hlinkClick xmlns:r="http://schemas.openxmlformats.org/officeDocument/2006/relationships" r:id="rId1"/>
          <a:extLst>
            <a:ext uri="{FF2B5EF4-FFF2-40B4-BE49-F238E27FC236}">
              <a16:creationId xmlns:a16="http://schemas.microsoft.com/office/drawing/2014/main" id="{135606C4-C585-496E-A624-8786ACEC0C70}"/>
            </a:ext>
          </a:extLst>
        </xdr:cNvPr>
        <xdr:cNvSpPr txBox="1"/>
      </xdr:nvSpPr>
      <xdr:spPr>
        <a:xfrm>
          <a:off x="6840009" y="1304924"/>
          <a:ext cx="6018741" cy="14192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i-FI" sz="1100" b="1" baseline="0">
              <a:solidFill>
                <a:schemeClr val="dk1"/>
              </a:solidFill>
              <a:effectLst/>
              <a:latin typeface="+mn-lt"/>
              <a:ea typeface="+mn-ea"/>
              <a:cs typeface="+mn-cs"/>
            </a:rPr>
            <a:t>VUOSIPARKISTA: </a:t>
          </a:r>
          <a:r>
            <a:rPr lang="fi-FI" sz="1100" b="0" baseline="0">
              <a:solidFill>
                <a:schemeClr val="dk1"/>
              </a:solidFill>
              <a:effectLst/>
              <a:latin typeface="+mn-lt"/>
              <a:ea typeface="+mn-ea"/>
              <a:cs typeface="+mn-cs"/>
            </a:rPr>
            <a:t>Asiakastilastoja EI muuteta Parkki-sivulla Excelissä, vaan PAR-järjestelmän kautta asiakaskohtaisesti, jonka jälkeen tilastot otetaan uudestaan.</a:t>
          </a:r>
        </a:p>
        <a:p>
          <a:pPr algn="ctr" eaLnBrk="1" fontAlgn="auto" latinLnBrk="0" hangingPunct="1"/>
          <a:endParaRPr lang="fi-FI" sz="500">
            <a:effectLst/>
          </a:endParaRPr>
        </a:p>
        <a:p>
          <a:pPr algn="l" eaLnBrk="1" fontAlgn="auto" latinLnBrk="0" hangingPunct="1"/>
          <a:r>
            <a:rPr lang="fi-FI" sz="1100" b="0" baseline="0">
              <a:solidFill>
                <a:schemeClr val="dk1"/>
              </a:solidFill>
              <a:effectLst/>
              <a:latin typeface="+mn-lt"/>
              <a:ea typeface="+mn-ea"/>
              <a:cs typeface="+mn-cs"/>
            </a:rPr>
            <a:t>TARKISTETUT tilastot lähetetään aina osoitteeseen </a:t>
          </a:r>
          <a:r>
            <a:rPr lang="fi-FI" sz="1100" b="1" baseline="0">
              <a:solidFill>
                <a:schemeClr val="dk1"/>
              </a:solidFill>
              <a:effectLst/>
              <a:latin typeface="+mn-lt"/>
              <a:ea typeface="+mn-ea"/>
              <a:cs typeface="+mn-cs"/>
            </a:rPr>
            <a:t>https://par-jarjestelma.fi/tiedonsiirto/</a:t>
          </a:r>
        </a:p>
        <a:p>
          <a:pPr algn="ctr" eaLnBrk="1" fontAlgn="auto" latinLnBrk="0" hangingPunct="1"/>
          <a:endParaRPr lang="fi-FI" sz="500">
            <a:effectLst/>
          </a:endParaRPr>
        </a:p>
        <a:p>
          <a:pPr algn="ctr" eaLnBrk="1" fontAlgn="auto" latinLnBrk="0" hangingPunct="1"/>
          <a:r>
            <a:rPr lang="fi-FI" sz="1100" b="0" baseline="0">
              <a:solidFill>
                <a:schemeClr val="dk1"/>
              </a:solidFill>
              <a:effectLst/>
              <a:latin typeface="+mn-lt"/>
              <a:ea typeface="+mn-ea"/>
              <a:cs typeface="+mn-cs"/>
            </a:rPr>
            <a:t>Erityistapauksissa ota yhteyttä </a:t>
          </a:r>
          <a:r>
            <a:rPr lang="fi-FI" sz="1100" b="1">
              <a:solidFill>
                <a:schemeClr val="dk1"/>
              </a:solidFill>
              <a:effectLst/>
              <a:latin typeface="+mn-lt"/>
              <a:ea typeface="+mn-ea"/>
              <a:cs typeface="+mn-cs"/>
            </a:rPr>
            <a:t>tuulikki.nieminen@avi.fi</a:t>
          </a:r>
          <a:r>
            <a:rPr lang="fi-FI" sz="1100" b="1" baseline="0">
              <a:solidFill>
                <a:schemeClr val="dk1"/>
              </a:solidFill>
              <a:effectLst/>
              <a:latin typeface="+mn-lt"/>
              <a:ea typeface="+mn-ea"/>
              <a:cs typeface="+mn-cs"/>
            </a:rPr>
            <a:t> </a:t>
          </a:r>
          <a:r>
            <a:rPr lang="fi-FI" sz="1100" b="0" baseline="0">
              <a:solidFill>
                <a:schemeClr val="dk1"/>
              </a:solidFill>
              <a:effectLst/>
              <a:latin typeface="+mn-lt"/>
              <a:ea typeface="+mn-ea"/>
              <a:cs typeface="+mn-cs"/>
            </a:rPr>
            <a:t>otsikolla </a:t>
          </a:r>
          <a:r>
            <a:rPr lang="fi-FI" sz="1100" b="1" baseline="0">
              <a:solidFill>
                <a:schemeClr val="dk1"/>
              </a:solidFill>
              <a:effectLst/>
              <a:latin typeface="+mn-lt"/>
              <a:ea typeface="+mn-ea"/>
              <a:cs typeface="+mn-cs"/>
            </a:rPr>
            <a:t>"VUOSITILASTO + kunnan nimi"  tai kirjoita lisäselvitys tiedonsiirron yhteyteen</a:t>
          </a:r>
          <a:endParaRPr lang="fi-FI">
            <a:effectLst/>
          </a:endParaRPr>
        </a:p>
        <a:p>
          <a:endParaRPr lang="fi-FI" sz="1100"/>
        </a:p>
      </xdr:txBody>
    </xdr:sp>
    <xdr:clientData fPrintsWithSheet="0"/>
  </xdr:twoCellAnchor>
  <xdr:twoCellAnchor>
    <xdr:from>
      <xdr:col>7</xdr:col>
      <xdr:colOff>94191</xdr:colOff>
      <xdr:row>92</xdr:row>
      <xdr:rowOff>361949</xdr:rowOff>
    </xdr:from>
    <xdr:to>
      <xdr:col>13</xdr:col>
      <xdr:colOff>601133</xdr:colOff>
      <xdr:row>135</xdr:row>
      <xdr:rowOff>19049</xdr:rowOff>
    </xdr:to>
    <mc:AlternateContent xmlns:mc="http://schemas.openxmlformats.org/markup-compatibility/2006">
      <mc:Choice xmlns:cx1="http://schemas.microsoft.com/office/drawing/2015/9/8/chartex" Requires="cx1">
        <xdr:graphicFrame macro="">
          <xdr:nvGraphicFramePr>
            <xdr:cNvPr id="3" name="Kaavio 2">
              <a:extLst>
                <a:ext uri="{FF2B5EF4-FFF2-40B4-BE49-F238E27FC236}">
                  <a16:creationId xmlns:a16="http://schemas.microsoft.com/office/drawing/2014/main" id="{2F17F46A-428D-4B1F-A718-CA5C6506930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295091" y="20802599"/>
              <a:ext cx="5917142" cy="8029575"/>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111127</xdr:colOff>
      <xdr:row>138</xdr:row>
      <xdr:rowOff>400049</xdr:rowOff>
    </xdr:from>
    <xdr:to>
      <xdr:col>13</xdr:col>
      <xdr:colOff>629708</xdr:colOff>
      <xdr:row>172</xdr:row>
      <xdr:rowOff>42333</xdr:rowOff>
    </xdr:to>
    <mc:AlternateContent xmlns:mc="http://schemas.openxmlformats.org/markup-compatibility/2006">
      <mc:Choice xmlns:cx1="http://schemas.microsoft.com/office/drawing/2015/9/8/chartex" Requires="cx1">
        <xdr:graphicFrame macro="">
          <xdr:nvGraphicFramePr>
            <xdr:cNvPr id="4" name="Kaavio 3">
              <a:extLst>
                <a:ext uri="{FF2B5EF4-FFF2-40B4-BE49-F238E27FC236}">
                  <a16:creationId xmlns:a16="http://schemas.microsoft.com/office/drawing/2014/main" id="{2CF249A3-3421-4BE8-A05B-1DDB70B9B95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7312027" y="29784674"/>
              <a:ext cx="5928781" cy="6471709"/>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95250</xdr:colOff>
      <xdr:row>176</xdr:row>
      <xdr:rowOff>57150</xdr:rowOff>
    </xdr:from>
    <xdr:to>
      <xdr:col>13</xdr:col>
      <xdr:colOff>571500</xdr:colOff>
      <xdr:row>197</xdr:row>
      <xdr:rowOff>21167</xdr:rowOff>
    </xdr:to>
    <mc:AlternateContent xmlns:mc="http://schemas.openxmlformats.org/markup-compatibility/2006">
      <mc:Choice xmlns:cx1="http://schemas.microsoft.com/office/drawing/2015/9/8/chartex" Requires="cx1">
        <xdr:graphicFrame macro="">
          <xdr:nvGraphicFramePr>
            <xdr:cNvPr id="5" name="Kaavio 4">
              <a:extLst>
                <a:ext uri="{FF2B5EF4-FFF2-40B4-BE49-F238E27FC236}">
                  <a16:creationId xmlns:a16="http://schemas.microsoft.com/office/drawing/2014/main" id="{0B55C1F8-6EE5-4034-B79C-3A14E92F677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7296150" y="37033200"/>
              <a:ext cx="5886450" cy="4145492"/>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74084</xdr:colOff>
      <xdr:row>199</xdr:row>
      <xdr:rowOff>173565</xdr:rowOff>
    </xdr:from>
    <xdr:to>
      <xdr:col>13</xdr:col>
      <xdr:colOff>560917</xdr:colOff>
      <xdr:row>220</xdr:row>
      <xdr:rowOff>10582</xdr:rowOff>
    </xdr:to>
    <mc:AlternateContent xmlns:mc="http://schemas.openxmlformats.org/markup-compatibility/2006">
      <mc:Choice xmlns:cx1="http://schemas.microsoft.com/office/drawing/2015/9/8/chartex" Requires="cx1">
        <xdr:graphicFrame macro="">
          <xdr:nvGraphicFramePr>
            <xdr:cNvPr id="6" name="Kaavio 5">
              <a:extLst>
                <a:ext uri="{FF2B5EF4-FFF2-40B4-BE49-F238E27FC236}">
                  <a16:creationId xmlns:a16="http://schemas.microsoft.com/office/drawing/2014/main" id="{6083B448-B6BB-4F4B-85BD-8DF809EAEAA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7274984" y="41712090"/>
              <a:ext cx="5897033" cy="4037542"/>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42333</xdr:colOff>
      <xdr:row>14</xdr:row>
      <xdr:rowOff>381000</xdr:rowOff>
    </xdr:from>
    <xdr:to>
      <xdr:col>10</xdr:col>
      <xdr:colOff>169333</xdr:colOff>
      <xdr:row>23</xdr:row>
      <xdr:rowOff>171450</xdr:rowOff>
    </xdr:to>
    <xdr:graphicFrame macro="">
      <xdr:nvGraphicFramePr>
        <xdr:cNvPr id="7" name="Kaavio 6">
          <a:extLst>
            <a:ext uri="{FF2B5EF4-FFF2-40B4-BE49-F238E27FC236}">
              <a16:creationId xmlns:a16="http://schemas.microsoft.com/office/drawing/2014/main" id="{7A625E06-64AA-4BC8-BC23-2B53AE90A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197909</xdr:colOff>
      <xdr:row>14</xdr:row>
      <xdr:rowOff>381000</xdr:rowOff>
    </xdr:from>
    <xdr:to>
      <xdr:col>13</xdr:col>
      <xdr:colOff>487892</xdr:colOff>
      <xdr:row>26</xdr:row>
      <xdr:rowOff>114300</xdr:rowOff>
    </xdr:to>
    <xdr:graphicFrame macro="">
      <xdr:nvGraphicFramePr>
        <xdr:cNvPr id="8" name="Kaavio 7">
          <a:extLst>
            <a:ext uri="{FF2B5EF4-FFF2-40B4-BE49-F238E27FC236}">
              <a16:creationId xmlns:a16="http://schemas.microsoft.com/office/drawing/2014/main" id="{884F07FD-F514-4A18-9B83-C43301407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13758</xdr:colOff>
      <xdr:row>34</xdr:row>
      <xdr:rowOff>28574</xdr:rowOff>
    </xdr:from>
    <xdr:to>
      <xdr:col>10</xdr:col>
      <xdr:colOff>140758</xdr:colOff>
      <xdr:row>42</xdr:row>
      <xdr:rowOff>152399</xdr:rowOff>
    </xdr:to>
    <xdr:graphicFrame macro="">
      <xdr:nvGraphicFramePr>
        <xdr:cNvPr id="9" name="Kaavio 8">
          <a:extLst>
            <a:ext uri="{FF2B5EF4-FFF2-40B4-BE49-F238E27FC236}">
              <a16:creationId xmlns:a16="http://schemas.microsoft.com/office/drawing/2014/main" id="{4AC47E1C-1D7A-49C2-AC2B-3D6841C820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197909</xdr:colOff>
      <xdr:row>34</xdr:row>
      <xdr:rowOff>19049</xdr:rowOff>
    </xdr:from>
    <xdr:to>
      <xdr:col>13</xdr:col>
      <xdr:colOff>487892</xdr:colOff>
      <xdr:row>45</xdr:row>
      <xdr:rowOff>123824</xdr:rowOff>
    </xdr:to>
    <xdr:graphicFrame macro="">
      <xdr:nvGraphicFramePr>
        <xdr:cNvPr id="10" name="Kaavio 9">
          <a:extLst>
            <a:ext uri="{FF2B5EF4-FFF2-40B4-BE49-F238E27FC236}">
              <a16:creationId xmlns:a16="http://schemas.microsoft.com/office/drawing/2014/main" id="{8F596BDB-769A-4D01-ACA4-D1524F5E3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32808</xdr:colOff>
      <xdr:row>53</xdr:row>
      <xdr:rowOff>0</xdr:rowOff>
    </xdr:from>
    <xdr:to>
      <xdr:col>10</xdr:col>
      <xdr:colOff>159808</xdr:colOff>
      <xdr:row>61</xdr:row>
      <xdr:rowOff>171450</xdr:rowOff>
    </xdr:to>
    <xdr:graphicFrame macro="">
      <xdr:nvGraphicFramePr>
        <xdr:cNvPr id="11" name="Kaavio 10">
          <a:extLst>
            <a:ext uri="{FF2B5EF4-FFF2-40B4-BE49-F238E27FC236}">
              <a16:creationId xmlns:a16="http://schemas.microsoft.com/office/drawing/2014/main" id="{82D2ED76-7A71-4CD8-AEF8-4EB0FF10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197909</xdr:colOff>
      <xdr:row>52</xdr:row>
      <xdr:rowOff>371475</xdr:rowOff>
    </xdr:from>
    <xdr:to>
      <xdr:col>13</xdr:col>
      <xdr:colOff>487892</xdr:colOff>
      <xdr:row>64</xdr:row>
      <xdr:rowOff>161925</xdr:rowOff>
    </xdr:to>
    <xdr:graphicFrame macro="">
      <xdr:nvGraphicFramePr>
        <xdr:cNvPr id="12" name="Kaavio 11">
          <a:extLst>
            <a:ext uri="{FF2B5EF4-FFF2-40B4-BE49-F238E27FC236}">
              <a16:creationId xmlns:a16="http://schemas.microsoft.com/office/drawing/2014/main" id="{ED727A58-89B3-4E64-BDCB-ED1D3FBBA0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47624</xdr:colOff>
      <xdr:row>24</xdr:row>
      <xdr:rowOff>19050</xdr:rowOff>
    </xdr:from>
    <xdr:to>
      <xdr:col>10</xdr:col>
      <xdr:colOff>161924</xdr:colOff>
      <xdr:row>30</xdr:row>
      <xdr:rowOff>180976</xdr:rowOff>
    </xdr:to>
    <xdr:graphicFrame macro="">
      <xdr:nvGraphicFramePr>
        <xdr:cNvPr id="13" name="Kaavio 12">
          <a:extLst>
            <a:ext uri="{FF2B5EF4-FFF2-40B4-BE49-F238E27FC236}">
              <a16:creationId xmlns:a16="http://schemas.microsoft.com/office/drawing/2014/main" id="{96D2B388-2E12-41E7-A95A-FD3BD5B8C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47624</xdr:colOff>
      <xdr:row>43</xdr:row>
      <xdr:rowOff>9525</xdr:rowOff>
    </xdr:from>
    <xdr:to>
      <xdr:col>10</xdr:col>
      <xdr:colOff>161924</xdr:colOff>
      <xdr:row>49</xdr:row>
      <xdr:rowOff>171451</xdr:rowOff>
    </xdr:to>
    <xdr:graphicFrame macro="">
      <xdr:nvGraphicFramePr>
        <xdr:cNvPr id="14" name="Kaavio 13">
          <a:extLst>
            <a:ext uri="{FF2B5EF4-FFF2-40B4-BE49-F238E27FC236}">
              <a16:creationId xmlns:a16="http://schemas.microsoft.com/office/drawing/2014/main" id="{B7E516B2-7459-4E99-8BD2-DB84C78B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38100</xdr:colOff>
      <xdr:row>62</xdr:row>
      <xdr:rowOff>0</xdr:rowOff>
    </xdr:from>
    <xdr:to>
      <xdr:col>10</xdr:col>
      <xdr:colOff>161925</xdr:colOff>
      <xdr:row>71</xdr:row>
      <xdr:rowOff>152399</xdr:rowOff>
    </xdr:to>
    <xdr:graphicFrame macro="">
      <xdr:nvGraphicFramePr>
        <xdr:cNvPr id="15" name="Kaavio 14">
          <a:extLst>
            <a:ext uri="{FF2B5EF4-FFF2-40B4-BE49-F238E27FC236}">
              <a16:creationId xmlns:a16="http://schemas.microsoft.com/office/drawing/2014/main" id="{25CD2A8E-E55E-425D-AB10-DE7AEA931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42333</xdr:colOff>
      <xdr:row>74</xdr:row>
      <xdr:rowOff>324910</xdr:rowOff>
    </xdr:from>
    <xdr:to>
      <xdr:col>10</xdr:col>
      <xdr:colOff>169333</xdr:colOff>
      <xdr:row>83</xdr:row>
      <xdr:rowOff>152400</xdr:rowOff>
    </xdr:to>
    <xdr:graphicFrame macro="">
      <xdr:nvGraphicFramePr>
        <xdr:cNvPr id="16" name="Kaavio 15">
          <a:extLst>
            <a:ext uri="{FF2B5EF4-FFF2-40B4-BE49-F238E27FC236}">
              <a16:creationId xmlns:a16="http://schemas.microsoft.com/office/drawing/2014/main" id="{6B68651B-0EDB-49F2-9C94-AE470F53E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197909</xdr:colOff>
      <xdr:row>75</xdr:row>
      <xdr:rowOff>1058</xdr:rowOff>
    </xdr:from>
    <xdr:to>
      <xdr:col>13</xdr:col>
      <xdr:colOff>487892</xdr:colOff>
      <xdr:row>86</xdr:row>
      <xdr:rowOff>114299</xdr:rowOff>
    </xdr:to>
    <xdr:graphicFrame macro="">
      <xdr:nvGraphicFramePr>
        <xdr:cNvPr id="17" name="Kaavio 16">
          <a:extLst>
            <a:ext uri="{FF2B5EF4-FFF2-40B4-BE49-F238E27FC236}">
              <a16:creationId xmlns:a16="http://schemas.microsoft.com/office/drawing/2014/main" id="{138265A8-4283-4BD0-9985-39FC35493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47624</xdr:colOff>
      <xdr:row>84</xdr:row>
      <xdr:rowOff>9525</xdr:rowOff>
    </xdr:from>
    <xdr:to>
      <xdr:col>10</xdr:col>
      <xdr:colOff>161924</xdr:colOff>
      <xdr:row>90</xdr:row>
      <xdr:rowOff>171451</xdr:rowOff>
    </xdr:to>
    <xdr:graphicFrame macro="">
      <xdr:nvGraphicFramePr>
        <xdr:cNvPr id="18" name="Kaavio 17">
          <a:extLst>
            <a:ext uri="{FF2B5EF4-FFF2-40B4-BE49-F238E27FC236}">
              <a16:creationId xmlns:a16="http://schemas.microsoft.com/office/drawing/2014/main" id="{F70AC46F-BCB4-4164-BA38-91AAAEF64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52387</xdr:colOff>
      <xdr:row>284</xdr:row>
      <xdr:rowOff>9525</xdr:rowOff>
    </xdr:from>
    <xdr:to>
      <xdr:col>13</xdr:col>
      <xdr:colOff>523875</xdr:colOff>
      <xdr:row>294</xdr:row>
      <xdr:rowOff>133350</xdr:rowOff>
    </xdr:to>
    <xdr:graphicFrame macro="">
      <xdr:nvGraphicFramePr>
        <xdr:cNvPr id="19" name="Kaavio 18">
          <a:extLst>
            <a:ext uri="{FF2B5EF4-FFF2-40B4-BE49-F238E27FC236}">
              <a16:creationId xmlns:a16="http://schemas.microsoft.com/office/drawing/2014/main" id="{C406FDB6-307E-4A14-AE98-3B8796FE6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38100</xdr:colOff>
      <xdr:row>295</xdr:row>
      <xdr:rowOff>400051</xdr:rowOff>
    </xdr:from>
    <xdr:to>
      <xdr:col>10</xdr:col>
      <xdr:colOff>165100</xdr:colOff>
      <xdr:row>304</xdr:row>
      <xdr:rowOff>141816</xdr:rowOff>
    </xdr:to>
    <xdr:graphicFrame macro="">
      <xdr:nvGraphicFramePr>
        <xdr:cNvPr id="20" name="Kaavio 19">
          <a:extLst>
            <a:ext uri="{FF2B5EF4-FFF2-40B4-BE49-F238E27FC236}">
              <a16:creationId xmlns:a16="http://schemas.microsoft.com/office/drawing/2014/main" id="{2947BCB2-9338-4C3A-BED3-BD4EFFFEA5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10</xdr:col>
      <xdr:colOff>231776</xdr:colOff>
      <xdr:row>295</xdr:row>
      <xdr:rowOff>400050</xdr:rowOff>
    </xdr:from>
    <xdr:to>
      <xdr:col>13</xdr:col>
      <xdr:colOff>521759</xdr:colOff>
      <xdr:row>304</xdr:row>
      <xdr:rowOff>133351</xdr:rowOff>
    </xdr:to>
    <xdr:graphicFrame macro="">
      <xdr:nvGraphicFramePr>
        <xdr:cNvPr id="21" name="Kaavio 20">
          <a:extLst>
            <a:ext uri="{FF2B5EF4-FFF2-40B4-BE49-F238E27FC236}">
              <a16:creationId xmlns:a16="http://schemas.microsoft.com/office/drawing/2014/main" id="{F24660DB-4E5F-4D42-8950-8EF789224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59531</xdr:colOff>
      <xdr:row>223</xdr:row>
      <xdr:rowOff>289320</xdr:rowOff>
    </xdr:from>
    <xdr:to>
      <xdr:col>13</xdr:col>
      <xdr:colOff>547687</xdr:colOff>
      <xdr:row>239</xdr:row>
      <xdr:rowOff>178594</xdr:rowOff>
    </xdr:to>
    <mc:AlternateContent xmlns:mc="http://schemas.openxmlformats.org/markup-compatibility/2006">
      <mc:Choice xmlns:cx1="http://schemas.microsoft.com/office/drawing/2015/9/8/chartex" Requires="cx1">
        <xdr:graphicFrame macro="">
          <xdr:nvGraphicFramePr>
            <xdr:cNvPr id="22" name="Kaavio 21">
              <a:extLst>
                <a:ext uri="{FF2B5EF4-FFF2-40B4-BE49-F238E27FC236}">
                  <a16:creationId xmlns:a16="http://schemas.microsoft.com/office/drawing/2014/main" id="{F56DF5F8-F4A0-44DC-87A7-B114E37AAF4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1"/>
            </a:graphicData>
          </a:graphic>
        </xdr:graphicFrame>
      </mc:Choice>
      <mc:Fallback>
        <xdr:sp macro="" textlink="">
          <xdr:nvSpPr>
            <xdr:cNvPr id="0" name=""/>
            <xdr:cNvSpPr>
              <a:spLocks noTextEdit="1"/>
            </xdr:cNvSpPr>
          </xdr:nvSpPr>
          <xdr:spPr>
            <a:xfrm>
              <a:off x="7260431" y="46704645"/>
              <a:ext cx="5898356" cy="3089674"/>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83343</xdr:colOff>
      <xdr:row>242</xdr:row>
      <xdr:rowOff>313133</xdr:rowOff>
    </xdr:from>
    <xdr:to>
      <xdr:col>13</xdr:col>
      <xdr:colOff>559593</xdr:colOff>
      <xdr:row>262</xdr:row>
      <xdr:rowOff>190498</xdr:rowOff>
    </xdr:to>
    <mc:AlternateContent xmlns:mc="http://schemas.openxmlformats.org/markup-compatibility/2006">
      <mc:Choice xmlns:cx1="http://schemas.microsoft.com/office/drawing/2015/9/8/chartex" Requires="cx1">
        <xdr:graphicFrame macro="">
          <xdr:nvGraphicFramePr>
            <xdr:cNvPr id="23" name="Kaavio 22">
              <a:extLst>
                <a:ext uri="{FF2B5EF4-FFF2-40B4-BE49-F238E27FC236}">
                  <a16:creationId xmlns:a16="http://schemas.microsoft.com/office/drawing/2014/main" id="{DF851357-781B-464B-A549-EF5CF6BF4A7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2"/>
            </a:graphicData>
          </a:graphic>
        </xdr:graphicFrame>
      </mc:Choice>
      <mc:Fallback>
        <xdr:sp macro="" textlink="">
          <xdr:nvSpPr>
            <xdr:cNvPr id="0" name=""/>
            <xdr:cNvSpPr>
              <a:spLocks noTextEdit="1"/>
            </xdr:cNvSpPr>
          </xdr:nvSpPr>
          <xdr:spPr>
            <a:xfrm>
              <a:off x="7284243" y="50500358"/>
              <a:ext cx="5886450" cy="3849290"/>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7</xdr:col>
      <xdr:colOff>101201</xdr:colOff>
      <xdr:row>265</xdr:row>
      <xdr:rowOff>277413</xdr:rowOff>
    </xdr:from>
    <xdr:to>
      <xdr:col>13</xdr:col>
      <xdr:colOff>571499</xdr:colOff>
      <xdr:row>282</xdr:row>
      <xdr:rowOff>47623</xdr:rowOff>
    </xdr:to>
    <mc:AlternateContent xmlns:mc="http://schemas.openxmlformats.org/markup-compatibility/2006">
      <mc:Choice xmlns:cx1="http://schemas.microsoft.com/office/drawing/2015/9/8/chartex" Requires="cx1">
        <xdr:graphicFrame macro="">
          <xdr:nvGraphicFramePr>
            <xdr:cNvPr id="24" name="Kaavio 23">
              <a:extLst>
                <a:ext uri="{FF2B5EF4-FFF2-40B4-BE49-F238E27FC236}">
                  <a16:creationId xmlns:a16="http://schemas.microsoft.com/office/drawing/2014/main" id="{9743359D-CFC5-4844-9CF7-71ABE8BDA5B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3"/>
            </a:graphicData>
          </a:graphic>
        </xdr:graphicFrame>
      </mc:Choice>
      <mc:Fallback>
        <xdr:sp macro="" textlink="">
          <xdr:nvSpPr>
            <xdr:cNvPr id="0" name=""/>
            <xdr:cNvSpPr>
              <a:spLocks noTextEdit="1"/>
            </xdr:cNvSpPr>
          </xdr:nvSpPr>
          <xdr:spPr>
            <a:xfrm>
              <a:off x="7302101" y="55008063"/>
              <a:ext cx="5880498" cy="3351610"/>
            </a:xfrm>
            <a:prstGeom prst="rect">
              <a:avLst/>
            </a:prstGeom>
            <a:solidFill>
              <a:prstClr val="white"/>
            </a:solidFill>
            <a:ln w="1">
              <a:solidFill>
                <a:prstClr val="green"/>
              </a:solidFill>
            </a:ln>
          </xdr:spPr>
          <xdr:txBody>
            <a:bodyPr vertOverflow="clip" horzOverflow="clip"/>
            <a:lstStyle/>
            <a:p>
              <a:r>
                <a:rPr lang="fi-FI" sz="1100"/>
                <a:t>Tämä kaavio ei ole käytettävissä tässä Excel-versiossa.
Kaavio ei enää toimi, jos tätä muotoa muokataan tai tämä työkirja tallennetaan eri tiedostomuotoon.</a:t>
              </a:r>
            </a:p>
          </xdr:txBody>
        </xdr:sp>
      </mc:Fallback>
    </mc:AlternateContent>
    <xdr:clientData/>
  </xdr:twoCellAnchor>
  <xdr:twoCellAnchor>
    <xdr:from>
      <xdr:col>6</xdr:col>
      <xdr:colOff>584594</xdr:colOff>
      <xdr:row>308</xdr:row>
      <xdr:rowOff>78580</xdr:rowOff>
    </xdr:from>
    <xdr:to>
      <xdr:col>10</xdr:col>
      <xdr:colOff>545306</xdr:colOff>
      <xdr:row>365</xdr:row>
      <xdr:rowOff>114298</xdr:rowOff>
    </xdr:to>
    <xdr:graphicFrame macro="">
      <xdr:nvGraphicFramePr>
        <xdr:cNvPr id="25" name="Kaavio 24">
          <a:extLst>
            <a:ext uri="{FF2B5EF4-FFF2-40B4-BE49-F238E27FC236}">
              <a16:creationId xmlns:a16="http://schemas.microsoft.com/office/drawing/2014/main" id="{D45FABD1-785C-480D-8B20-F6A42EEFF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69057</xdr:colOff>
      <xdr:row>7</xdr:row>
      <xdr:rowOff>169069</xdr:rowOff>
    </xdr:from>
    <xdr:to>
      <xdr:col>0</xdr:col>
      <xdr:colOff>3128962</xdr:colOff>
      <xdr:row>46</xdr:row>
      <xdr:rowOff>116681</xdr:rowOff>
    </xdr:to>
    <xdr:sp macro="" textlink="">
      <xdr:nvSpPr>
        <xdr:cNvPr id="2" name="Tekstiruutu 1">
          <a:extLst>
            <a:ext uri="{FF2B5EF4-FFF2-40B4-BE49-F238E27FC236}">
              <a16:creationId xmlns:a16="http://schemas.microsoft.com/office/drawing/2014/main" id="{7831F688-96F0-4F85-A195-048EC530F76A}"/>
            </a:ext>
          </a:extLst>
        </xdr:cNvPr>
        <xdr:cNvSpPr txBox="1"/>
      </xdr:nvSpPr>
      <xdr:spPr>
        <a:xfrm>
          <a:off x="69057" y="1788319"/>
          <a:ext cx="3059905" cy="797718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600" b="1"/>
            <a:t>Henkilöstö-sivun tiedot tarkistetaan aina tammikuussa! </a:t>
          </a:r>
        </a:p>
        <a:p>
          <a:endParaRPr lang="fi-FI" sz="1600" b="1"/>
        </a:p>
        <a:p>
          <a:r>
            <a:rPr lang="fi-FI" sz="1400" b="1">
              <a:solidFill>
                <a:schemeClr val="dk1"/>
              </a:solidFill>
              <a:effectLst/>
              <a:latin typeface="+mn-lt"/>
              <a:ea typeface="+mn-ea"/>
              <a:cs typeface="+mn-cs"/>
            </a:rPr>
            <a:t>Henkilöstö-sivun tilastoja</a:t>
          </a:r>
          <a:r>
            <a:rPr lang="fi-FI" sz="1400" b="1" baseline="0">
              <a:solidFill>
                <a:schemeClr val="dk1"/>
              </a:solidFill>
              <a:effectLst/>
              <a:latin typeface="+mn-lt"/>
              <a:ea typeface="+mn-ea"/>
              <a:cs typeface="+mn-cs"/>
            </a:rPr>
            <a:t> ei enää</a:t>
          </a:r>
          <a:r>
            <a:rPr lang="fi-FI" sz="1400" b="1">
              <a:solidFill>
                <a:schemeClr val="dk1"/>
              </a:solidFill>
              <a:effectLst/>
              <a:latin typeface="+mn-lt"/>
              <a:ea typeface="+mn-ea"/>
              <a:cs typeface="+mn-cs"/>
            </a:rPr>
            <a:t> siirretään Valtakunnalliseen Etsivän</a:t>
          </a:r>
          <a:r>
            <a:rPr lang="fi-FI" sz="1400" b="1" baseline="0">
              <a:solidFill>
                <a:schemeClr val="dk1"/>
              </a:solidFill>
              <a:effectLst/>
              <a:latin typeface="+mn-lt"/>
              <a:ea typeface="+mn-ea"/>
              <a:cs typeface="+mn-cs"/>
            </a:rPr>
            <a:t> nuorisotyön </a:t>
          </a:r>
          <a:r>
            <a:rPr lang="fi-FI" sz="1400" b="1">
              <a:solidFill>
                <a:schemeClr val="dk1"/>
              </a:solidFill>
              <a:effectLst/>
              <a:latin typeface="+mn-lt"/>
              <a:ea typeface="+mn-ea"/>
              <a:cs typeface="+mn-cs"/>
            </a:rPr>
            <a:t>kyselyyn, vaan tämän sivun henkilöstötiedot luetaan virallisena vuosiraporttina. </a:t>
          </a:r>
          <a:endParaRPr lang="fi-FI" sz="2000">
            <a:effectLst/>
          </a:endParaRPr>
        </a:p>
        <a:p>
          <a:endParaRPr lang="fi-FI" sz="1100"/>
        </a:p>
        <a:p>
          <a:r>
            <a:rPr lang="fi-FI" sz="1100" b="1" baseline="0"/>
            <a:t>Tarkasta ja korjaa henkilöstön tiedot vähintään kerran vuodessa! </a:t>
          </a:r>
          <a:r>
            <a:rPr lang="fi-FI" sz="1100" baseline="0"/>
            <a:t>Tarvittaessa voit muokata tietoja tällä välilehdellä ennen PARKIN lähetystä. Ensisijaisesti tee korjaukset aina PAR-järjestelmään ja ota tilastot sitten uudestaan.</a:t>
          </a:r>
        </a:p>
        <a:p>
          <a:endParaRPr lang="fi-FI" sz="1100" baseline="0"/>
        </a:p>
        <a:p>
          <a:r>
            <a:rPr lang="fi-FI" sz="1100" b="1" baseline="0"/>
            <a:t>KAIKKI vuoden aikana työsuhteessa olleet etsivät nuorisotyöntekijät:</a:t>
          </a:r>
        </a:p>
        <a:p>
          <a:r>
            <a:rPr lang="fi-FI" sz="1100" b="1" baseline="0"/>
            <a:t>NIMI: </a:t>
          </a:r>
          <a:r>
            <a:rPr lang="fi-FI" sz="1100" baseline="0"/>
            <a:t>vain etsivät vuonna 2021</a:t>
          </a:r>
        </a:p>
        <a:p>
          <a:r>
            <a:rPr lang="fi-FI" sz="1100" b="1" baseline="0"/>
            <a:t>TYÖSUHDE: </a:t>
          </a:r>
          <a:r>
            <a:rPr lang="fi-FI" sz="1100" baseline="0"/>
            <a:t>työsuhteen luonne</a:t>
          </a:r>
        </a:p>
        <a:p>
          <a:r>
            <a:rPr lang="fi-FI" sz="1100" b="1" baseline="0"/>
            <a:t>HTV: </a:t>
          </a:r>
          <a:r>
            <a:rPr lang="fi-FI" sz="1100" baseline="0"/>
            <a:t>Henkilötyövuodet vuonna 2021</a:t>
          </a:r>
        </a:p>
        <a:p>
          <a:r>
            <a:rPr lang="fi-FI" sz="1100" b="1" baseline="0">
              <a:solidFill>
                <a:schemeClr val="accent2">
                  <a:lumMod val="75000"/>
                </a:schemeClr>
              </a:solidFill>
            </a:rPr>
            <a:t>HTV SELVITYS: </a:t>
          </a:r>
          <a:r>
            <a:rPr lang="fi-FI" sz="1100" baseline="0">
              <a:solidFill>
                <a:sysClr val="windowText" lastClr="000000"/>
              </a:solidFill>
            </a:rPr>
            <a:t>Muista kirjoittaa selvitys mikäli HTV on pienempi kuin 1</a:t>
          </a:r>
        </a:p>
        <a:p>
          <a:r>
            <a:rPr lang="fi-FI" sz="1100" baseline="0">
              <a:solidFill>
                <a:sysClr val="windowText" lastClr="000000"/>
              </a:solidFill>
            </a:rPr>
            <a:t>HTV laskuri löytyy PAR Drivesta</a:t>
          </a:r>
        </a:p>
        <a:p>
          <a:endParaRPr lang="fi-FI" sz="1100" baseline="0">
            <a:solidFill>
              <a:sysClr val="windowText" lastClr="000000"/>
            </a:solidFill>
          </a:endParaRPr>
        </a:p>
        <a:p>
          <a:r>
            <a:rPr lang="fi-FI" sz="1100" b="1" baseline="0">
              <a:solidFill>
                <a:sysClr val="windowText" lastClr="000000"/>
              </a:solidFill>
            </a:rPr>
            <a:t>ALOITUS: </a:t>
          </a:r>
          <a:r>
            <a:rPr lang="fi-FI" sz="1100" baseline="0">
              <a:solidFill>
                <a:sysClr val="windowText" lastClr="000000"/>
              </a:solidFill>
            </a:rPr>
            <a:t>työsuhteen aloitusajankohta</a:t>
          </a:r>
        </a:p>
        <a:p>
          <a:r>
            <a:rPr lang="fi-FI" sz="1100" b="1" baseline="0">
              <a:solidFill>
                <a:sysClr val="windowText" lastClr="000000"/>
              </a:solidFill>
            </a:rPr>
            <a:t>PÄÄTTYMINEN: </a:t>
          </a:r>
          <a:r>
            <a:rPr lang="fi-FI" sz="1100" baseline="0">
              <a:solidFill>
                <a:sysClr val="windowText" lastClr="000000"/>
              </a:solidFill>
            </a:rPr>
            <a:t>jatkuu edelleen / päättymispäivä</a:t>
          </a:r>
        </a:p>
        <a:p>
          <a:r>
            <a:rPr lang="fi-FI" sz="1100" b="1" baseline="0">
              <a:solidFill>
                <a:sysClr val="windowText" lastClr="000000"/>
              </a:solidFill>
            </a:rPr>
            <a:t>KOKEMUS: </a:t>
          </a:r>
          <a:r>
            <a:rPr lang="fi-FI" sz="1100" baseline="0">
              <a:solidFill>
                <a:sysClr val="windowText" lastClr="000000"/>
              </a:solidFill>
            </a:rPr>
            <a:t>Työkokemus nuorten parissa tehtävästä työstä - huom. muista muuttaa vuosittain kun työkokemus kasvaa</a:t>
          </a:r>
        </a:p>
        <a:p>
          <a:r>
            <a:rPr lang="fi-FI" sz="1100" b="1" baseline="0">
              <a:solidFill>
                <a:sysClr val="windowText" lastClr="000000"/>
              </a:solidFill>
            </a:rPr>
            <a:t>KOULUTUSASTE: </a:t>
          </a:r>
          <a:r>
            <a:rPr lang="fi-FI" sz="1100" b="0" baseline="0">
              <a:solidFill>
                <a:sysClr val="windowText" lastClr="000000"/>
              </a:solidFill>
            </a:rPr>
            <a:t>Y</a:t>
          </a:r>
          <a:r>
            <a:rPr lang="fi-FI" sz="1100" baseline="0">
              <a:solidFill>
                <a:sysClr val="windowText" lastClr="000000"/>
              </a:solidFill>
            </a:rPr>
            <a:t>lin suoritettu koulutusaste</a:t>
          </a:r>
        </a:p>
        <a:p>
          <a:r>
            <a:rPr lang="fi-FI" sz="1100" b="1" baseline="0">
              <a:solidFill>
                <a:sysClr val="windowText" lastClr="000000"/>
              </a:solidFill>
            </a:rPr>
            <a:t>AMMATTINIMIKE: </a:t>
          </a:r>
          <a:r>
            <a:rPr lang="fi-FI" sz="1100" baseline="0">
              <a:solidFill>
                <a:sysClr val="windowText" lastClr="000000"/>
              </a:solidFill>
            </a:rPr>
            <a:t>Ammanimike, johon on valmistunut</a:t>
          </a:r>
        </a:p>
        <a:p>
          <a:r>
            <a:rPr lang="fi-FI" sz="1100" b="1" baseline="0">
              <a:solidFill>
                <a:sysClr val="windowText" lastClr="000000"/>
              </a:solidFill>
            </a:rPr>
            <a:t>KIELITAITO: </a:t>
          </a:r>
          <a:r>
            <a:rPr lang="fi-FI" sz="1100" baseline="0">
              <a:solidFill>
                <a:sysClr val="windowText" lastClr="000000"/>
              </a:solidFill>
            </a:rPr>
            <a:t>Valitse kyllä/ei</a:t>
          </a:r>
        </a:p>
        <a:p>
          <a:r>
            <a:rPr lang="fi-FI" sz="1100" b="1" baseline="0">
              <a:solidFill>
                <a:sysClr val="windowText" lastClr="000000"/>
              </a:solidFill>
            </a:rPr>
            <a:t>SUKUPUOLI: </a:t>
          </a:r>
          <a:r>
            <a:rPr lang="fi-FI" sz="1100" baseline="0">
              <a:solidFill>
                <a:sysClr val="windowText" lastClr="000000"/>
              </a:solidFill>
            </a:rPr>
            <a:t>Valitse nainen/mies</a:t>
          </a:r>
        </a:p>
        <a:p>
          <a:endParaRPr lang="fi-FI" sz="1100" baseline="0"/>
        </a:p>
        <a:p>
          <a:r>
            <a:rPr lang="fi-FI" sz="1100" b="1" baseline="0"/>
            <a:t>HUOM! Lisää mahdollisesti puuttuvan etsivän nimi ja poista ylimääräiset henkilöt tältä lehdeltä </a:t>
          </a:r>
          <a:r>
            <a:rPr lang="fi-FI" sz="1100" b="0" baseline="0"/>
            <a:t>(poista listasta esim. esimiehet, jotka eivät tee etsivää nuorisotyötä ja merkitse PAR-järjestelmiin jatkossa "ei tilastoida" heidän kohdalleen)</a:t>
          </a:r>
          <a:endParaRPr lang="fi-FI" sz="1400" b="0" baseline="0"/>
        </a:p>
      </xdr:txBody>
    </xdr:sp>
    <xdr:clientData fLocksWithSheet="0" fPrintsWithSheet="0"/>
  </xdr:twoCellAnchor>
  <xdr:twoCellAnchor editAs="absolute">
    <xdr:from>
      <xdr:col>0</xdr:col>
      <xdr:colOff>1893094</xdr:colOff>
      <xdr:row>0</xdr:row>
      <xdr:rowOff>39119</xdr:rowOff>
    </xdr:from>
    <xdr:to>
      <xdr:col>1</xdr:col>
      <xdr:colOff>2394857</xdr:colOff>
      <xdr:row>3</xdr:row>
      <xdr:rowOff>142875</xdr:rowOff>
    </xdr:to>
    <xdr:sp macro="" textlink="">
      <xdr:nvSpPr>
        <xdr:cNvPr id="3" name="Tekstiruutu 2">
          <a:extLst>
            <a:ext uri="{FF2B5EF4-FFF2-40B4-BE49-F238E27FC236}">
              <a16:creationId xmlns:a16="http://schemas.microsoft.com/office/drawing/2014/main" id="{B13806B3-8D77-4726-9501-703DBCE1A264}"/>
            </a:ext>
          </a:extLst>
        </xdr:cNvPr>
        <xdr:cNvSpPr txBox="1">
          <a:spLocks noChangeAspect="1"/>
        </xdr:cNvSpPr>
      </xdr:nvSpPr>
      <xdr:spPr>
        <a:xfrm>
          <a:off x="1893094" y="39119"/>
          <a:ext cx="3740263" cy="77050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i-FI" sz="1200"/>
            <a:t>KUN</a:t>
          </a:r>
          <a:r>
            <a:rPr lang="fi-FI" sz="1200" baseline="0"/>
            <a:t> OLET TARKISTANUT JA MAHDOLLISESTI TÄYDENTÄNYT TIIETOJA (Par-järjestelmään ja/tai suoraan tähän Exceliin) </a:t>
          </a:r>
          <a:r>
            <a:rPr lang="fi-FI" sz="1200" b="1" u="sng" baseline="0"/>
            <a:t>NIIN VALITSE: </a:t>
          </a:r>
          <a:r>
            <a:rPr lang="fi-FI" sz="1200" baseline="0"/>
            <a:t>"Kyllä, tarkistettu"</a:t>
          </a:r>
          <a:endParaRPr lang="fi-FI" sz="1200"/>
        </a:p>
      </xdr:txBody>
    </xdr:sp>
    <xdr:clientData fLocksWithSheet="0" fPrintsWithSheet="0"/>
  </xdr:twoCellAnchor>
  <xdr:twoCellAnchor editAs="absolute">
    <xdr:from>
      <xdr:col>0</xdr:col>
      <xdr:colOff>2013857</xdr:colOff>
      <xdr:row>3</xdr:row>
      <xdr:rowOff>20411</xdr:rowOff>
    </xdr:from>
    <xdr:to>
      <xdr:col>0</xdr:col>
      <xdr:colOff>3167062</xdr:colOff>
      <xdr:row>4</xdr:row>
      <xdr:rowOff>156482</xdr:rowOff>
    </xdr:to>
    <xdr:sp macro="" textlink="">
      <xdr:nvSpPr>
        <xdr:cNvPr id="4" name="Nuoli: Alas 3">
          <a:extLst>
            <a:ext uri="{FF2B5EF4-FFF2-40B4-BE49-F238E27FC236}">
              <a16:creationId xmlns:a16="http://schemas.microsoft.com/office/drawing/2014/main" id="{206596CF-DCF7-481A-9124-25EFC22D5D5B}"/>
            </a:ext>
          </a:extLst>
        </xdr:cNvPr>
        <xdr:cNvSpPr>
          <a:spLocks noChangeAspect="1"/>
        </xdr:cNvSpPr>
      </xdr:nvSpPr>
      <xdr:spPr>
        <a:xfrm>
          <a:off x="2013857" y="687161"/>
          <a:ext cx="1153205" cy="326571"/>
        </a:xfrm>
        <a:prstGeom prst="down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uulikki.nieminen\AppData\Local\Microsoft\Windows\Temporary%20Internet%20Files\Content.Outlook\N62IBJ22\FORM%202015\PARent%205.4valmis_avoi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tuulikki.nieminen\Documents\aktiiviset\Tiedostot\PAR%20Yhteensovitus\Tampere\Harjoitusversi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akastiedot"/>
      <sheetName val="Loki"/>
      <sheetName val="Tietokanta"/>
      <sheetName val="Haku"/>
      <sheetName val="Tilastot"/>
      <sheetName val="Muistio"/>
      <sheetName val="Muistioloki"/>
      <sheetName val="Muistiokanta"/>
      <sheetName val="Muistio_tilastot"/>
      <sheetName val="Tyontekijat"/>
      <sheetName val="Tkanta"/>
      <sheetName val="Okanta"/>
      <sheetName val="Luettelo"/>
      <sheetName val="kaikki"/>
      <sheetName val="apu"/>
      <sheetName val="Temp"/>
      <sheetName val="Temp2"/>
      <sheetName val="Temp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8">
          <cell r="W8" t="str">
            <v>21 Ahvenanmaa</v>
          </cell>
          <cell r="X8" t="str">
            <v>Ahvenanmaa</v>
          </cell>
        </row>
        <row r="9">
          <cell r="W9" t="str">
            <v>09 Etelä-Karjala</v>
          </cell>
          <cell r="X9" t="str">
            <v>EteläKarjala</v>
          </cell>
        </row>
        <row r="10">
          <cell r="W10" t="str">
            <v>14 Etelä-Pohjanmaa</v>
          </cell>
          <cell r="X10" t="str">
            <v>EteläPohjanmaa</v>
          </cell>
        </row>
        <row r="11">
          <cell r="W11" t="str">
            <v>10 Etelä-Savo</v>
          </cell>
          <cell r="X11" t="str">
            <v>EteläSavo</v>
          </cell>
        </row>
        <row r="12">
          <cell r="W12" t="str">
            <v>18 Kainuu</v>
          </cell>
          <cell r="X12" t="str">
            <v>Kainuu</v>
          </cell>
        </row>
        <row r="13">
          <cell r="W13" t="str">
            <v>05 Kanta-Häme</v>
          </cell>
          <cell r="X13" t="str">
            <v>KantaHäme</v>
          </cell>
        </row>
        <row r="14">
          <cell r="T14" t="str">
            <v>0 Ahvenanmaa</v>
          </cell>
          <cell r="U14" t="str">
            <v>Ahvenanmaan</v>
          </cell>
          <cell r="W14" t="str">
            <v>16 Keski-Pohjanmaa</v>
          </cell>
          <cell r="X14" t="str">
            <v>KeskiPohjanmaa</v>
          </cell>
        </row>
        <row r="15">
          <cell r="T15" t="str">
            <v>15 Lappi</v>
          </cell>
          <cell r="U15" t="str">
            <v>Lapin</v>
          </cell>
          <cell r="W15" t="str">
            <v>13 Keski-Suomi</v>
          </cell>
          <cell r="X15" t="str">
            <v>KeskiSuomi</v>
          </cell>
        </row>
        <row r="16">
          <cell r="T16" t="str">
            <v>12 Länsi- ja Sisä-Suomi</v>
          </cell>
          <cell r="U16" t="str">
            <v>LänsijaSisäSuomi</v>
          </cell>
          <cell r="W16" t="str">
            <v>08 Kymenlaakso</v>
          </cell>
          <cell r="X16" t="str">
            <v>Kymenlaakso</v>
          </cell>
        </row>
        <row r="17">
          <cell r="T17" t="str">
            <v>13 Pohjois-Suomi</v>
          </cell>
          <cell r="U17" t="str">
            <v>PohjoisSuomi</v>
          </cell>
          <cell r="W17" t="str">
            <v>19 Lappi</v>
          </cell>
          <cell r="X17" t="str">
            <v>Lappi</v>
          </cell>
        </row>
        <row r="18">
          <cell r="T18" t="str">
            <v>8 Itä-Suomi</v>
          </cell>
          <cell r="U18" t="str">
            <v>ItäSuomi</v>
          </cell>
          <cell r="W18" t="str">
            <v>06 Pirkanmaa</v>
          </cell>
          <cell r="X18" t="str">
            <v>Pirkanmaa</v>
          </cell>
        </row>
        <row r="19">
          <cell r="T19" t="str">
            <v>1 Etelä-Suomi</v>
          </cell>
          <cell r="U19" t="str">
            <v>EteläSuomi</v>
          </cell>
          <cell r="W19" t="str">
            <v>15 Pohjanmaa</v>
          </cell>
          <cell r="X19" t="str">
            <v>Pohjanmaa</v>
          </cell>
        </row>
        <row r="20">
          <cell r="T20" t="str">
            <v>2 Lounais-Suomi</v>
          </cell>
          <cell r="U20" t="str">
            <v>LounaisSuomi</v>
          </cell>
          <cell r="W20" t="str">
            <v>12 Pohjois-Karjala</v>
          </cell>
          <cell r="X20" t="str">
            <v>PohjoisKarjala</v>
          </cell>
        </row>
        <row r="21">
          <cell r="W21" t="str">
            <v>17 Pohjois-Pohjanmaa</v>
          </cell>
          <cell r="X21" t="str">
            <v>PohjoisPohjanmaa</v>
          </cell>
        </row>
        <row r="22">
          <cell r="W22" t="str">
            <v>11 Pohjois-Savo</v>
          </cell>
          <cell r="X22" t="str">
            <v>PohjoisSavo</v>
          </cell>
        </row>
        <row r="23">
          <cell r="W23" t="str">
            <v>07 Päijät-Häme</v>
          </cell>
          <cell r="X23" t="str">
            <v>PäijätHäme</v>
          </cell>
        </row>
        <row r="24">
          <cell r="W24" t="str">
            <v>04 Satakunta</v>
          </cell>
          <cell r="X24" t="str">
            <v>Satakunta</v>
          </cell>
        </row>
        <row r="25">
          <cell r="W25" t="str">
            <v>01 Uusimaa</v>
          </cell>
          <cell r="X25" t="str">
            <v>Uusimaa</v>
          </cell>
        </row>
        <row r="26">
          <cell r="W26" t="str">
            <v>02 Varsinais-Suomi</v>
          </cell>
          <cell r="X26" t="str">
            <v>VarsinaisSuomi</v>
          </cell>
        </row>
        <row r="29">
          <cell r="W29" t="str">
            <v>211 Mariehamns stad</v>
          </cell>
          <cell r="X29" t="str">
            <v>MariehamnsStad</v>
          </cell>
        </row>
        <row r="30">
          <cell r="W30" t="str">
            <v>212 Ålands landsbygd</v>
          </cell>
          <cell r="X30" t="str">
            <v>ÅlandsLandsbygd</v>
          </cell>
        </row>
        <row r="31">
          <cell r="W31" t="str">
            <v>213 Ålands skärgård</v>
          </cell>
          <cell r="X31" t="str">
            <v>ÅlandsSkärgård</v>
          </cell>
        </row>
        <row r="32">
          <cell r="W32" t="str">
            <v>091 Lappeenrannan</v>
          </cell>
          <cell r="X32" t="str">
            <v>Lappeenrannan</v>
          </cell>
        </row>
        <row r="33">
          <cell r="W33" t="str">
            <v>093 Imatran</v>
          </cell>
          <cell r="X33" t="str">
            <v>Imatran</v>
          </cell>
        </row>
        <row r="34">
          <cell r="W34" t="str">
            <v>141 Suupohjan</v>
          </cell>
          <cell r="X34" t="str">
            <v>Suupohjan</v>
          </cell>
        </row>
        <row r="35">
          <cell r="W35" t="str">
            <v>142 Seinäjoen</v>
          </cell>
          <cell r="X35" t="str">
            <v>Seinäjoen</v>
          </cell>
        </row>
        <row r="36">
          <cell r="W36" t="str">
            <v>144 Kuusiokuntien</v>
          </cell>
          <cell r="X36" t="str">
            <v>Kuusiokuntien</v>
          </cell>
        </row>
        <row r="37">
          <cell r="W37" t="str">
            <v>146 Järviseudun</v>
          </cell>
          <cell r="X37" t="str">
            <v>Järviseudun</v>
          </cell>
        </row>
        <row r="38">
          <cell r="W38" t="str">
            <v>101 Mikkelin</v>
          </cell>
          <cell r="X38" t="str">
            <v>Mikkelin</v>
          </cell>
        </row>
        <row r="39">
          <cell r="W39" t="str">
            <v>103 Savonlinnan</v>
          </cell>
          <cell r="X39" t="str">
            <v>Savonlinnan</v>
          </cell>
        </row>
        <row r="40">
          <cell r="W40" t="str">
            <v>105 Pieksämäen</v>
          </cell>
          <cell r="X40" t="str">
            <v>Pieksämäen</v>
          </cell>
        </row>
        <row r="41">
          <cell r="W41" t="str">
            <v>181 Kehys-Kainuun</v>
          </cell>
          <cell r="X41" t="str">
            <v>KehysKainuun</v>
          </cell>
        </row>
        <row r="42">
          <cell r="W42" t="str">
            <v>182 Kajaanin</v>
          </cell>
          <cell r="X42" t="str">
            <v>Kajaanin</v>
          </cell>
        </row>
        <row r="43">
          <cell r="W43" t="str">
            <v>051 Hämeenlinnan</v>
          </cell>
          <cell r="X43" t="str">
            <v>Hämeenlinnan</v>
          </cell>
        </row>
        <row r="44">
          <cell r="W44" t="str">
            <v>052 Riihimäen</v>
          </cell>
          <cell r="X44" t="str">
            <v>Riihimäen</v>
          </cell>
        </row>
        <row r="45">
          <cell r="W45" t="str">
            <v>053 Forssan</v>
          </cell>
          <cell r="X45" t="str">
            <v>Forssan</v>
          </cell>
        </row>
        <row r="46">
          <cell r="W46" t="str">
            <v>161 Kaustisen</v>
          </cell>
          <cell r="X46" t="str">
            <v>Kaustisen</v>
          </cell>
        </row>
        <row r="47">
          <cell r="W47" t="str">
            <v>162 Kokkolan</v>
          </cell>
          <cell r="X47" t="str">
            <v>Kokkolan</v>
          </cell>
        </row>
        <row r="48">
          <cell r="W48" t="str">
            <v>131 Jyväskylän</v>
          </cell>
          <cell r="X48" t="str">
            <v>Jyväskylän</v>
          </cell>
        </row>
        <row r="49">
          <cell r="W49" t="str">
            <v>132 Joutsan</v>
          </cell>
          <cell r="X49" t="str">
            <v>Joutsan</v>
          </cell>
        </row>
        <row r="50">
          <cell r="W50" t="str">
            <v>133 Keuruun</v>
          </cell>
          <cell r="X50" t="str">
            <v>Keuruun</v>
          </cell>
        </row>
        <row r="51">
          <cell r="W51" t="str">
            <v>134 Jämsän</v>
          </cell>
          <cell r="X51" t="str">
            <v>Jämsän</v>
          </cell>
        </row>
        <row r="52">
          <cell r="W52" t="str">
            <v>135 Äänekosken</v>
          </cell>
          <cell r="X52" t="str">
            <v>Äänekosken</v>
          </cell>
        </row>
        <row r="53">
          <cell r="W53" t="str">
            <v>138 Saarijärven-Viitasaaren</v>
          </cell>
          <cell r="X53" t="str">
            <v>SaarijärvenViitasaaren</v>
          </cell>
        </row>
        <row r="54">
          <cell r="W54" t="str">
            <v>081 Kouvolan</v>
          </cell>
          <cell r="X54" t="str">
            <v>Kouvolan</v>
          </cell>
        </row>
        <row r="55">
          <cell r="W55" t="str">
            <v>082 Kotka-Haminan</v>
          </cell>
          <cell r="X55" t="str">
            <v>KotkaHaminan</v>
          </cell>
        </row>
        <row r="56">
          <cell r="W56" t="str">
            <v>191 Rovaniemen</v>
          </cell>
          <cell r="X56" t="str">
            <v>Rovaniemen</v>
          </cell>
        </row>
        <row r="57">
          <cell r="W57" t="str">
            <v>192 Kemi-Tornion</v>
          </cell>
          <cell r="X57" t="str">
            <v>KemiTornion</v>
          </cell>
        </row>
        <row r="58">
          <cell r="W58" t="str">
            <v>193 Torniolaakson</v>
          </cell>
          <cell r="X58" t="str">
            <v>Torniolaakson</v>
          </cell>
        </row>
        <row r="59">
          <cell r="W59" t="str">
            <v>194 Itä-Lapin</v>
          </cell>
          <cell r="X59" t="str">
            <v>ItäLapin</v>
          </cell>
        </row>
        <row r="60">
          <cell r="W60" t="str">
            <v>196 Tunturi-Lapin</v>
          </cell>
          <cell r="X60" t="str">
            <v>TunturiLapin</v>
          </cell>
        </row>
        <row r="61">
          <cell r="W61" t="str">
            <v>197 Pohjois-Lapin</v>
          </cell>
          <cell r="X61" t="str">
            <v>PohjoisLapin</v>
          </cell>
        </row>
        <row r="62">
          <cell r="W62" t="str">
            <v>061 Luoteis-Pirkanmaan</v>
          </cell>
          <cell r="X62" t="str">
            <v>LuoteisPirkanmaan</v>
          </cell>
        </row>
        <row r="63">
          <cell r="W63" t="str">
            <v>063 Etelä-Pirkanmaan</v>
          </cell>
          <cell r="X63" t="str">
            <v>EteläPirkanmaan</v>
          </cell>
        </row>
        <row r="64">
          <cell r="W64" t="str">
            <v>064 Tampereen</v>
          </cell>
          <cell r="X64" t="str">
            <v>Tampereen</v>
          </cell>
        </row>
        <row r="65">
          <cell r="W65" t="str">
            <v>068 Lounais-Pirkanmaan</v>
          </cell>
          <cell r="X65" t="str">
            <v>LounaisPirkanmaan</v>
          </cell>
        </row>
        <row r="66">
          <cell r="W66" t="str">
            <v>069 Ylä-Pirkanmaa</v>
          </cell>
          <cell r="X66" t="str">
            <v>YläPirkanmaa</v>
          </cell>
        </row>
        <row r="67">
          <cell r="W67" t="str">
            <v>151 Kyrönmaan</v>
          </cell>
          <cell r="X67" t="str">
            <v>Kyrönmaan</v>
          </cell>
        </row>
        <row r="68">
          <cell r="W68" t="str">
            <v>152 Vaasan</v>
          </cell>
          <cell r="X68" t="str">
            <v>Vaasan</v>
          </cell>
        </row>
        <row r="69">
          <cell r="W69" t="str">
            <v>153 Sydösterbottens kustregion</v>
          </cell>
          <cell r="X69" t="str">
            <v>Sydösterbottens</v>
          </cell>
        </row>
        <row r="70">
          <cell r="W70" t="str">
            <v>154 Jakobstadsregionen</v>
          </cell>
          <cell r="X70" t="str">
            <v>Jakobstadsregionen</v>
          </cell>
        </row>
        <row r="71">
          <cell r="W71" t="str">
            <v>122 Joensuun</v>
          </cell>
          <cell r="X71" t="str">
            <v>Joensuun</v>
          </cell>
        </row>
        <row r="72">
          <cell r="W72" t="str">
            <v>124 Keski-Karjalan</v>
          </cell>
          <cell r="X72" t="str">
            <v>KeskiKarjalan</v>
          </cell>
        </row>
        <row r="73">
          <cell r="W73" t="str">
            <v>125 Pielisen Karjalan</v>
          </cell>
          <cell r="X73" t="str">
            <v>Pielisen</v>
          </cell>
        </row>
        <row r="74">
          <cell r="W74" t="str">
            <v>171 Oulun</v>
          </cell>
          <cell r="X74" t="str">
            <v>Oulun</v>
          </cell>
        </row>
        <row r="75">
          <cell r="W75" t="str">
            <v>173 Oulunkaaren</v>
          </cell>
          <cell r="X75" t="str">
            <v>Oulunkaaren</v>
          </cell>
        </row>
        <row r="76">
          <cell r="W76" t="str">
            <v>174 Raahen</v>
          </cell>
          <cell r="X76" t="str">
            <v>Raahen</v>
          </cell>
        </row>
        <row r="77">
          <cell r="W77" t="str">
            <v>175 Haapaveden-Siikalatvan</v>
          </cell>
          <cell r="X77" t="str">
            <v>HaapavedenSiikalatvan</v>
          </cell>
        </row>
        <row r="78">
          <cell r="W78" t="str">
            <v>176 Nivala-Haapajärven</v>
          </cell>
          <cell r="X78" t="str">
            <v>NivalaHaapajärven</v>
          </cell>
        </row>
        <row r="79">
          <cell r="W79" t="str">
            <v>177 Ylivieskan</v>
          </cell>
          <cell r="X79" t="str">
            <v>Ylivieskan</v>
          </cell>
        </row>
        <row r="80">
          <cell r="W80" t="str">
            <v>178 Koillismaan</v>
          </cell>
          <cell r="X80" t="str">
            <v>Koillismaan</v>
          </cell>
        </row>
        <row r="81">
          <cell r="W81" t="str">
            <v>111 Ylä-Savon</v>
          </cell>
          <cell r="X81" t="str">
            <v>YläSavon</v>
          </cell>
        </row>
        <row r="82">
          <cell r="W82" t="str">
            <v>112 Kuopion</v>
          </cell>
          <cell r="X82" t="str">
            <v>Kuopion</v>
          </cell>
        </row>
        <row r="83">
          <cell r="W83" t="str">
            <v>113 Koillis-Savon</v>
          </cell>
          <cell r="X83" t="str">
            <v>KoillisSavon</v>
          </cell>
        </row>
        <row r="84">
          <cell r="W84" t="str">
            <v>114 Varkauden</v>
          </cell>
          <cell r="X84" t="str">
            <v>Varkauden</v>
          </cell>
        </row>
        <row r="85">
          <cell r="W85" t="str">
            <v>115 Sisä-Savon</v>
          </cell>
          <cell r="X85" t="str">
            <v>SisäSavon</v>
          </cell>
        </row>
        <row r="86">
          <cell r="W86" t="str">
            <v>071 Lahden</v>
          </cell>
          <cell r="X86" t="str">
            <v>Lahden</v>
          </cell>
        </row>
        <row r="87">
          <cell r="W87" t="str">
            <v>041 Rauman</v>
          </cell>
          <cell r="X87" t="str">
            <v>Rauman</v>
          </cell>
        </row>
        <row r="88">
          <cell r="W88" t="str">
            <v>043 Porin</v>
          </cell>
          <cell r="X88" t="str">
            <v>Porin</v>
          </cell>
        </row>
        <row r="89">
          <cell r="W89" t="str">
            <v>044 Pohjois-Satakunnan</v>
          </cell>
          <cell r="X89" t="str">
            <v>PohjoisSatakunnan</v>
          </cell>
        </row>
        <row r="90">
          <cell r="W90" t="str">
            <v>011 Helsingin</v>
          </cell>
          <cell r="X90" t="str">
            <v>Helsingin</v>
          </cell>
        </row>
        <row r="91">
          <cell r="W91" t="str">
            <v>014 Raaseporin</v>
          </cell>
          <cell r="X91" t="str">
            <v>Raaseporin</v>
          </cell>
        </row>
        <row r="92">
          <cell r="W92" t="str">
            <v>015 Porvoon</v>
          </cell>
          <cell r="X92" t="str">
            <v>Porvoon</v>
          </cell>
        </row>
        <row r="93">
          <cell r="W93" t="str">
            <v>016 Loviisan</v>
          </cell>
          <cell r="X93" t="str">
            <v>Loviisan</v>
          </cell>
        </row>
        <row r="94">
          <cell r="W94" t="str">
            <v>021 Åboland-Turunmaan</v>
          </cell>
          <cell r="X94" t="str">
            <v>ÅbolandTurunmaan</v>
          </cell>
        </row>
        <row r="95">
          <cell r="W95" t="str">
            <v>022 Salon</v>
          </cell>
          <cell r="X95" t="str">
            <v>Salon</v>
          </cell>
        </row>
        <row r="96">
          <cell r="W96" t="str">
            <v>023 Turun</v>
          </cell>
          <cell r="X96" t="str">
            <v>Turun</v>
          </cell>
        </row>
        <row r="97">
          <cell r="W97" t="str">
            <v>024 Vakka-Suomen</v>
          </cell>
          <cell r="X97" t="str">
            <v>VakkaSuomen</v>
          </cell>
        </row>
        <row r="98">
          <cell r="W98" t="str">
            <v>025 Loimaan</v>
          </cell>
          <cell r="X98" t="str">
            <v>Loimaan</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siakas"/>
      <sheetName val="As.määrät"/>
      <sheetName val="Tilastot kaikki"/>
      <sheetName val="Kaaviot kaikki"/>
      <sheetName val="Aktiiviset"/>
      <sheetName val="Työkuntoutujat"/>
      <sheetName val="KELA"/>
      <sheetName val="KTT"/>
      <sheetName val="Kunnat"/>
      <sheetName val="Nuorten Startti"/>
      <sheetName val="OPPILAITOS"/>
      <sheetName val="TE"/>
      <sheetName val="TYPA"/>
      <sheetName val="VAK"/>
      <sheetName val="Osastot"/>
      <sheetName val="Ohjaajat"/>
      <sheetName val="TIPS!"/>
      <sheetName val="Lähteet"/>
      <sheetName val="Tarjan testailu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A2" t="str">
            <v>KTT</v>
          </cell>
          <cell r="C2" t="str">
            <v>KELA ammatillinen kunt.selvitys</v>
          </cell>
          <cell r="E2" t="str">
            <v>Ammatillinen koulutus</v>
          </cell>
        </row>
        <row r="3">
          <cell r="A3" t="str">
            <v>KELA</v>
          </cell>
          <cell r="C3" t="str">
            <v>KELA mtk työhönvalmennus</v>
          </cell>
          <cell r="E3" t="str">
            <v>Opiskelu</v>
          </cell>
        </row>
        <row r="4">
          <cell r="A4" t="str">
            <v>Kunnat</v>
          </cell>
          <cell r="C4" t="str">
            <v>KELA työhönvalmennus</v>
          </cell>
          <cell r="E4" t="str">
            <v>Työvoimapoliittiset palvelut</v>
          </cell>
        </row>
        <row r="5">
          <cell r="A5" t="str">
            <v>MTT</v>
          </cell>
          <cell r="C5" t="str">
            <v>KELA työkokeilu</v>
          </cell>
          <cell r="E5" t="str">
            <v>Palkkatyö</v>
          </cell>
        </row>
        <row r="6">
          <cell r="A6" t="str">
            <v>Oppilaitos</v>
          </cell>
          <cell r="C6" t="str">
            <v>KTT aloitusryhmä</v>
          </cell>
          <cell r="E6" t="str">
            <v>Ammatillinen kuntoutus</v>
          </cell>
        </row>
        <row r="7">
          <cell r="A7" t="str">
            <v>Typa</v>
          </cell>
          <cell r="C7" t="str">
            <v>KTT vahvistava</v>
          </cell>
          <cell r="E7" t="str">
            <v>KTT-palvelut työpajalla</v>
          </cell>
        </row>
        <row r="8">
          <cell r="A8" t="str">
            <v>TE-keskus</v>
          </cell>
          <cell r="C8" t="str">
            <v>KTT yksilöohjaus</v>
          </cell>
          <cell r="E8" t="str">
            <v>KTT-palvelut muualla</v>
          </cell>
        </row>
        <row r="9">
          <cell r="A9" t="str">
            <v>VAK</v>
          </cell>
          <cell r="C9" t="str">
            <v>Kunnat</v>
          </cell>
          <cell r="E9" t="str">
            <v>Työkuntoutus</v>
          </cell>
        </row>
        <row r="10">
          <cell r="A10">
            <v>0</v>
          </cell>
          <cell r="C10" t="str">
            <v>Nuorten Startti</v>
          </cell>
          <cell r="E10" t="str">
            <v>Peruspalvelut</v>
          </cell>
        </row>
        <row r="11">
          <cell r="C11" t="str">
            <v>Oppilaitos harjoittelu</v>
          </cell>
          <cell r="E11" t="str">
            <v>Muut kuntoutuspalvelut</v>
          </cell>
        </row>
        <row r="12">
          <cell r="C12" t="str">
            <v>TE työ- ja toimintakyky</v>
          </cell>
          <cell r="E12" t="str">
            <v>Työtön työnhakija</v>
          </cell>
        </row>
        <row r="13">
          <cell r="C13" t="str">
            <v>TE työkokeilu</v>
          </cell>
          <cell r="E13" t="str">
            <v>Ei tietoa</v>
          </cell>
        </row>
        <row r="14">
          <cell r="C14" t="str">
            <v>TE valvottu työkokeilu</v>
          </cell>
          <cell r="E14">
            <v>0</v>
          </cell>
        </row>
        <row r="15">
          <cell r="C15" t="str">
            <v>Typa arviointi ja tutkimus</v>
          </cell>
        </row>
        <row r="16">
          <cell r="C16" t="str">
            <v>Typa arviointi ja työtoiminta</v>
          </cell>
        </row>
        <row r="17">
          <cell r="C17" t="str">
            <v>Typa työtoiminta</v>
          </cell>
        </row>
        <row r="18">
          <cell r="C18" t="str">
            <v>Työkuntoutus</v>
          </cell>
        </row>
        <row r="19">
          <cell r="C19" t="str">
            <v>VAK alkukartoitus</v>
          </cell>
        </row>
        <row r="20">
          <cell r="C20" t="str">
            <v>VAK klinikkatutkimus</v>
          </cell>
        </row>
        <row r="21">
          <cell r="C21" t="str">
            <v>VAK yksilöohjaus</v>
          </cell>
        </row>
      </sheetData>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30A75F-DB44-4C83-A32B-B45A3ACBFEA5}" name="Taulukko1" displayName="Taulukko1" ref="B9:Z32" totalsRowShown="0" headerRowDxfId="63" dataDxfId="61" headerRowBorderDxfId="62" tableBorderDxfId="60" totalsRowBorderDxfId="59">
  <autoFilter ref="B9:Z32" xr:uid="{EA96B50C-9D72-4D50-B4A8-5537C1FF6E93}"/>
  <tableColumns count="25">
    <tableColumn id="1" xr3:uid="{10A249C6-A527-4330-8345-3B885E01C3BD}" name=" " dataDxfId="58"/>
    <tableColumn id="2" xr3:uid="{0151E2A5-BD90-4C30-8424-761A4183C1CC}" name="Työntekijä1" dataDxfId="57"/>
    <tableColumn id="3" xr3:uid="{BFE6AA30-CE83-4AAA-94F5-815A6E39C335}" name="Työntekijä2" dataDxfId="56"/>
    <tableColumn id="4" xr3:uid="{6285AEB6-5E89-4C1D-93ED-64704FF2FA56}" name="Työntekijä3" dataDxfId="55"/>
    <tableColumn id="5" xr3:uid="{BBFA8154-B17F-452A-956E-D416EB1D20BC}" name="Työntekijä4" dataDxfId="54"/>
    <tableColumn id="6" xr3:uid="{7BCC2905-A26D-4793-8BF6-3EBFC0000E7C}" name="Työntekijä5" dataDxfId="53"/>
    <tableColumn id="7" xr3:uid="{4DB8931C-F022-439C-982B-86568E000075}" name="Työntekijä6" dataDxfId="52"/>
    <tableColumn id="8" xr3:uid="{871DFFC4-41B3-4264-A4E7-1E8B0603874A}" name="Työntekijä7" dataDxfId="51"/>
    <tableColumn id="9" xr3:uid="{0C51C0E0-E6C3-4CCE-B9C6-4C58B8BCEFD9}" name="Työntekijä8" dataDxfId="50"/>
    <tableColumn id="10" xr3:uid="{1570C2B0-911A-4AFD-A27A-EA528D891B14}" name="Työntekijä9" dataDxfId="49"/>
    <tableColumn id="11" xr3:uid="{2F71C151-3A34-4B37-817F-8BE4EDB7799B}" name="Työntekijä10" dataDxfId="48"/>
    <tableColumn id="12" xr3:uid="{ADC9FEFF-9D2D-49E1-A6C5-E0AAE8956301}" name="Työntekijä11" dataDxfId="47"/>
    <tableColumn id="13" xr3:uid="{47087951-E38F-4257-9832-4774C5C28756}" name="Työntekijä12" dataDxfId="46"/>
    <tableColumn id="14" xr3:uid="{49EADFD9-5990-4C94-BABF-F6852D36DDA9}" name="Työntekijä13" dataDxfId="45"/>
    <tableColumn id="15" xr3:uid="{75A25C20-1668-4675-AB51-AA1B94480DE4}" name="Työntekijä14" dataDxfId="44"/>
    <tableColumn id="16" xr3:uid="{1833C76C-CE8D-4D2B-8B5C-AB4C8F71D030}" name="Työntekijä15" dataDxfId="43"/>
    <tableColumn id="17" xr3:uid="{007BF644-2AAD-4C46-8C45-D768485C2DAE}" name="Työntekijä16" dataDxfId="42"/>
    <tableColumn id="18" xr3:uid="{D8F75A78-B712-43E8-93A0-F12F938340DA}" name="Työntekijä17" dataDxfId="41"/>
    <tableColumn id="19" xr3:uid="{C4F80E7B-1D19-4019-9438-0E6CCB1020C6}" name="Työntekijä18" dataDxfId="40"/>
    <tableColumn id="20" xr3:uid="{F777FA1A-0429-40D6-AAE0-63927DE185B8}" name="Työntekijä19" dataDxfId="39"/>
    <tableColumn id="21" xr3:uid="{7E714237-6350-4E7D-A1AC-C2C6AF7FC2E8}" name="Työntekijä20" dataDxfId="38"/>
    <tableColumn id="22" xr3:uid="{3DF5E702-18AC-4DAC-A003-4ED05AD2F0BF}" name="Työntekijä21" dataDxfId="37"/>
    <tableColumn id="23" xr3:uid="{F66AF279-90E0-4A6E-BC05-D9303CFAEA17}" name="Työntekijä22" dataDxfId="36"/>
    <tableColumn id="24" xr3:uid="{37649DB6-9DAA-44CC-B5DC-5D8D78B86283}" name="Työntekijä23" dataDxfId="35"/>
    <tableColumn id="25" xr3:uid="{5FFE7147-13F6-4014-B5FB-183BE08D73EC}" name="Työntekijä24" dataDxfId="34"/>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43E6CC-BBBA-4FB7-AFB7-FE6477696578}" name="Taulukko13" displayName="Taulukko13" ref="J5:P12" totalsRowCount="1" headerRowDxfId="33" dataDxfId="32" totalsRowDxfId="31">
  <autoFilter ref="J5:P11" xr:uid="{45AA9CC2-9EC9-4C7C-AC94-E093056D850D}"/>
  <tableColumns count="7">
    <tableColumn id="1" xr3:uid="{2BA5A0AD-D908-4550-B8D9-E2A9B31A8E64}" name="Nimi" totalsRowLabel="Summa" dataDxfId="30" totalsRowDxfId="29"/>
    <tableColumn id="6" xr3:uid="{B0407530-74AB-4351-BC06-35654964BFEE}" name="Työ alkanut _x000a_(1 vuoden aikana)" dataDxfId="28" totalsRowDxfId="27"/>
    <tableColumn id="7" xr3:uid="{251A56D8-C47E-4D51-95A4-E6C9ABAD9A87}" name="Työ loppunut _x000a_(1 vuoden aikana)" dataDxfId="26" totalsRowDxfId="25"/>
    <tableColumn id="2" xr3:uid="{300DE100-8F56-4E43-B9D1-FB4BF966964B}" name="Päiviä" dataDxfId="24" totalsRowDxfId="23">
      <calculatedColumnFormula>_xlfn.DAYS(L6,K6)</calculatedColumnFormula>
    </tableColumn>
    <tableColumn id="3" xr3:uid="{CCCC8FCA-86DB-4E0B-BBF4-2A6E18925908}" name="Laskettu htv" dataDxfId="22" totalsRowDxfId="21">
      <calculatedColumnFormula>M6/365</calculatedColumnFormula>
    </tableColumn>
    <tableColumn id="4" xr3:uid="{09AFE6DA-0E15-4AC2-9FED-51BC77C4CD45}" name="Työaika-prosentti" dataDxfId="20" totalsRowDxfId="19"/>
    <tableColumn id="5" xr3:uid="{F574AEF1-05F9-40CE-9D6D-91B9BB19C526}" name="HTV" totalsRowFunction="sum" dataDxfId="18" totalsRowDxfId="17">
      <calculatedColumnFormula>ROUND(N6*O6,2)</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A4D410-1D77-4FF3-BF70-8D02855194E1}" name="Taulukko133" displayName="Taulukko133" ref="A5:G12" totalsRowCount="1" headerRowDxfId="16" dataDxfId="15" totalsRowDxfId="14">
  <autoFilter ref="A5:G11" xr:uid="{ED710DEC-9E79-4B4A-B054-D1245989B159}"/>
  <tableColumns count="7">
    <tableColumn id="1" xr3:uid="{35E77638-0567-4A6C-92C1-3FAD2188210B}" name="Nimi" totalsRowLabel="Summa" dataDxfId="13" totalsRowDxfId="12"/>
    <tableColumn id="6" xr3:uid="{1E46B63D-93C0-4893-BB94-CD436DDA4156}" name="Työ alkanut _x000a_(1 vuoden aikana)" dataDxfId="11" totalsRowDxfId="10"/>
    <tableColumn id="7" xr3:uid="{40602719-91A0-4C53-A2DB-5A48B52550D3}" name="Työ loppunut _x000a_(1 vuoden aikana)" dataDxfId="9" totalsRowDxfId="8"/>
    <tableColumn id="2" xr3:uid="{74D92B2A-10F9-45AD-B7E9-773F8159AFA9}" name="Päiviä" dataDxfId="7" totalsRowDxfId="6">
      <calculatedColumnFormula>_xlfn.DAYS(C6,B6)</calculatedColumnFormula>
    </tableColumn>
    <tableColumn id="3" xr3:uid="{86814D88-5DB4-4657-9218-DE8A2CFB15B8}" name="Laskettu htv" dataDxfId="5" totalsRowDxfId="4">
      <calculatedColumnFormula>D6/365</calculatedColumnFormula>
    </tableColumn>
    <tableColumn id="4" xr3:uid="{F52D99E6-DC34-4A88-8293-B023C219E2E9}" name="Työaika-prosentti" dataDxfId="3" totalsRowDxfId="2"/>
    <tableColumn id="5" xr3:uid="{07B6C201-8DF7-4352-963A-654EF5A836AD}" name="HTV" totalsRowFunction="sum" dataDxfId="1" totalsRowDxfId="0">
      <calculatedColumnFormula>ROUND(E6*F6,2)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youtube.com/watch?v=3sJG_xIwlWU"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B3C1-AA6B-4408-809B-FF2D7F52A3F7}">
  <sheetPr>
    <tabColor rgb="FF92D050"/>
  </sheetPr>
  <dimension ref="A1:AZ369"/>
  <sheetViews>
    <sheetView showGridLines="0" zoomScaleNormal="100" workbookViewId="0">
      <selection activeCell="D17" sqref="D17"/>
    </sheetView>
  </sheetViews>
  <sheetFormatPr defaultRowHeight="15" x14ac:dyDescent="0.25"/>
  <cols>
    <col min="1" max="1" width="22" customWidth="1"/>
    <col min="2" max="2" width="18.42578125" customWidth="1"/>
    <col min="3" max="3" width="27.42578125" customWidth="1"/>
    <col min="4" max="4" width="12.7109375" customWidth="1"/>
    <col min="8" max="8" width="28.140625" customWidth="1"/>
    <col min="9" max="10" width="12.85546875" customWidth="1"/>
    <col min="11" max="11" width="9" customWidth="1"/>
    <col min="12" max="13" width="9.140625" customWidth="1"/>
    <col min="14" max="14" width="9.7109375" customWidth="1"/>
    <col min="15" max="15" width="9.140625" customWidth="1"/>
    <col min="16" max="17" width="9.140625" style="196" customWidth="1"/>
    <col min="18" max="18" width="9.140625" customWidth="1"/>
    <col min="19" max="20" width="9.140625" style="198" hidden="1" customWidth="1"/>
    <col min="21" max="22" width="9.140625" hidden="1" customWidth="1"/>
    <col min="23" max="23" width="26.140625" hidden="1" customWidth="1"/>
    <col min="24" max="24" width="49.5703125" hidden="1" customWidth="1"/>
    <col min="25" max="25" width="27.85546875" hidden="1" customWidth="1"/>
    <col min="26" max="33" width="8.85546875" hidden="1" customWidth="1"/>
    <col min="34" max="34" width="9.140625" hidden="1" customWidth="1"/>
    <col min="35" max="35" width="12" hidden="1" customWidth="1"/>
    <col min="36" max="38" width="9.140625" hidden="1" customWidth="1"/>
    <col min="39" max="42" width="9.140625" customWidth="1"/>
  </cols>
  <sheetData>
    <row r="1" spans="1:37" ht="15.75" thickBot="1" x14ac:dyDescent="0.3">
      <c r="A1" s="1" t="s">
        <v>0</v>
      </c>
      <c r="B1" s="1"/>
      <c r="H1" s="272" t="str">
        <f>IF(Henkilöstö!A6="Valitsematta","Tarkista Henkilöstö-lehden tiedot",IF(LEFT(Henkilöstö!A6,5)="Kyllä","HIENOA! Nyt myös Henkilöstö-lehden tiedot on tarkistettu","Henkilöstölehden tiedot lähetetään eteenpäin tarkistamatta, kirjoita lisäselvitys saatteeksi"))</f>
        <v>Tarkista Henkilöstö-lehden tiedot</v>
      </c>
      <c r="I1" s="272"/>
      <c r="J1" s="272"/>
      <c r="K1" s="272"/>
      <c r="L1" s="272"/>
      <c r="M1" s="272"/>
      <c r="N1" s="272"/>
      <c r="S1" s="2" t="s">
        <v>1</v>
      </c>
      <c r="T1" s="2" t="s">
        <v>1</v>
      </c>
      <c r="U1" s="2" t="s">
        <v>1</v>
      </c>
      <c r="V1" s="2" t="s">
        <v>1</v>
      </c>
      <c r="W1" s="2" t="s">
        <v>1</v>
      </c>
      <c r="X1" s="2" t="s">
        <v>1</v>
      </c>
      <c r="Y1" s="3" t="s">
        <v>2</v>
      </c>
      <c r="Z1" s="2" t="s">
        <v>1</v>
      </c>
      <c r="AA1" s="2" t="s">
        <v>1</v>
      </c>
      <c r="AB1" s="2" t="s">
        <v>1</v>
      </c>
      <c r="AC1" s="2" t="s">
        <v>1</v>
      </c>
      <c r="AD1" s="2" t="s">
        <v>1</v>
      </c>
      <c r="AE1" s="2" t="s">
        <v>1</v>
      </c>
      <c r="AF1" s="2" t="s">
        <v>1</v>
      </c>
      <c r="AG1" s="2" t="s">
        <v>1</v>
      </c>
      <c r="AH1" s="2" t="s">
        <v>1</v>
      </c>
      <c r="AI1" s="2" t="s">
        <v>1</v>
      </c>
      <c r="AJ1" s="2" t="s">
        <v>1</v>
      </c>
      <c r="AK1" s="2" t="s">
        <v>1</v>
      </c>
    </row>
    <row r="2" spans="1:37" ht="18.75" x14ac:dyDescent="0.3">
      <c r="A2" s="4">
        <v>44197</v>
      </c>
      <c r="B2" t="s">
        <v>3</v>
      </c>
      <c r="H2" s="5" t="s">
        <v>4</v>
      </c>
      <c r="I2" s="6"/>
      <c r="J2" s="6"/>
      <c r="K2" s="6"/>
      <c r="L2" s="6"/>
      <c r="M2" s="6"/>
      <c r="N2" s="6"/>
      <c r="W2" s="7" t="s">
        <v>5</v>
      </c>
      <c r="X2" s="8" t="s">
        <v>6</v>
      </c>
      <c r="Y2" s="3" t="s">
        <v>7</v>
      </c>
      <c r="Z2" s="9" t="s">
        <v>8</v>
      </c>
      <c r="AA2" s="10" t="s">
        <v>9</v>
      </c>
      <c r="AB2" s="11" t="s">
        <v>10</v>
      </c>
    </row>
    <row r="3" spans="1:37" x14ac:dyDescent="0.25">
      <c r="A3" s="4">
        <v>44561</v>
      </c>
      <c r="B3" t="s">
        <v>11</v>
      </c>
      <c r="H3" s="12" t="str">
        <f>"Etsivät nuorisotyöntekijät aikavälillä: "&amp;X10</f>
        <v xml:space="preserve">Etsivät nuorisotyöntekijät aikavälillä: 01.01.2021-31.12.2021 </v>
      </c>
      <c r="W3" s="13" t="s">
        <v>12</v>
      </c>
      <c r="X3" s="14" t="s">
        <v>13</v>
      </c>
      <c r="Y3" s="3" t="s">
        <v>14</v>
      </c>
      <c r="Z3" s="9" t="s">
        <v>15</v>
      </c>
      <c r="AA3" s="10" t="s">
        <v>16</v>
      </c>
      <c r="AB3" s="11" t="e">
        <v>#N/A</v>
      </c>
    </row>
    <row r="4" spans="1:37" ht="16.5" customHeight="1" x14ac:dyDescent="0.25">
      <c r="A4" t="s">
        <v>5</v>
      </c>
      <c r="B4" t="s">
        <v>17</v>
      </c>
      <c r="H4" s="15"/>
      <c r="I4" s="16" t="s">
        <v>18</v>
      </c>
      <c r="J4" s="16" t="s">
        <v>19</v>
      </c>
      <c r="W4" s="13" t="s">
        <v>20</v>
      </c>
      <c r="X4" s="14" t="s">
        <v>21</v>
      </c>
      <c r="Y4" t="s">
        <v>6</v>
      </c>
      <c r="Z4" s="9" t="s">
        <v>22</v>
      </c>
      <c r="AA4" s="10" t="s">
        <v>23</v>
      </c>
      <c r="AB4" s="11" t="s">
        <v>743</v>
      </c>
    </row>
    <row r="5" spans="1:37" ht="15.75" thickBot="1" x14ac:dyDescent="0.3">
      <c r="A5" s="203" t="s">
        <v>24</v>
      </c>
      <c r="B5" t="s">
        <v>25</v>
      </c>
      <c r="H5" s="15" t="s">
        <v>26</v>
      </c>
      <c r="I5" s="17">
        <f>Henkilöstö!D3</f>
        <v>0</v>
      </c>
      <c r="J5" s="17">
        <f>Henkilöstö!E3</f>
        <v>0</v>
      </c>
      <c r="W5" s="18" t="s">
        <v>27</v>
      </c>
      <c r="X5" s="19" t="s">
        <v>28</v>
      </c>
      <c r="Y5" s="20" t="str">
        <f>IF(A6="","*",IF(A6=Y1,"*",IF(A6=Y3,X9,"*")))</f>
        <v>*</v>
      </c>
      <c r="AA5" s="10" t="s">
        <v>6</v>
      </c>
      <c r="AB5" s="11" t="s">
        <v>24</v>
      </c>
    </row>
    <row r="6" spans="1:37" x14ac:dyDescent="0.25">
      <c r="A6" s="203" t="s">
        <v>2</v>
      </c>
      <c r="B6" t="s">
        <v>29</v>
      </c>
      <c r="H6" s="15" t="s">
        <v>30</v>
      </c>
      <c r="I6" s="17">
        <f>Henkilöstö!D4</f>
        <v>0</v>
      </c>
      <c r="J6" s="17">
        <f>Henkilöstö!E4</f>
        <v>0</v>
      </c>
      <c r="W6" s="21" t="str">
        <f>TEXT(A2,"vvvv")</f>
        <v>2021</v>
      </c>
      <c r="X6" s="20" t="str">
        <f>IF(A4="","*",INDEX($X$2:X5,MATCH($A$4,$W$2:$W$5,0)))</f>
        <v>*</v>
      </c>
      <c r="Y6" s="20" t="str">
        <f>IF(A5="","*",INDEX(AA5:AA37,MATCH(A5,AB5:AB37,0)))</f>
        <v>*</v>
      </c>
      <c r="AA6" s="10" t="s">
        <v>31</v>
      </c>
      <c r="AB6" s="22" t="s">
        <v>32</v>
      </c>
    </row>
    <row r="7" spans="1:37" ht="15" customHeight="1" x14ac:dyDescent="0.25">
      <c r="A7" s="204" t="s">
        <v>33</v>
      </c>
      <c r="B7" s="195" t="str">
        <f>IF(V14&gt;4,"&gt; Ohjaava taho",IF(Y14="*","&gt; Ohjaava taho","&gt; Ohjaava taho: "&amp;A7&amp;" = "&amp;V14&amp;" hlö, jonka vuoksi tätä hakuehtoa ei huomioida näytettävissä tilastoissa."))</f>
        <v>&gt; Ohjaava taho</v>
      </c>
      <c r="D7" s="195"/>
      <c r="E7" s="195"/>
      <c r="F7" s="195"/>
      <c r="G7" s="195"/>
      <c r="W7" s="20" t="str">
        <f>IF(A6=Y2,"OK","*")</f>
        <v>*</v>
      </c>
      <c r="X7" s="23" t="s">
        <v>34</v>
      </c>
      <c r="Y7" s="23" t="s">
        <v>35</v>
      </c>
      <c r="AA7" s="10" t="s">
        <v>36</v>
      </c>
      <c r="AB7" s="22" t="s">
        <v>37</v>
      </c>
    </row>
    <row r="8" spans="1:37" x14ac:dyDescent="0.25">
      <c r="A8" s="24">
        <v>44547</v>
      </c>
      <c r="B8" s="24"/>
      <c r="C8" s="195"/>
      <c r="D8" s="195"/>
      <c r="E8" s="195"/>
      <c r="F8" s="195"/>
      <c r="G8" s="195"/>
      <c r="U8" s="25" t="str">
        <f>IF($A$7&lt;&gt;"KAIKKI",IF($V$14&gt;4,"Ohjaava taho: "&amp;$A$7,""),"")</f>
        <v/>
      </c>
      <c r="W8" s="26"/>
      <c r="X8" s="27" t="s">
        <v>38</v>
      </c>
      <c r="Y8" s="27" t="s">
        <v>39</v>
      </c>
      <c r="AA8" s="28" t="s">
        <v>40</v>
      </c>
      <c r="AB8" s="11" t="s">
        <v>743</v>
      </c>
    </row>
    <row r="9" spans="1:37" x14ac:dyDescent="0.25">
      <c r="A9" s="29" t="s">
        <v>767</v>
      </c>
      <c r="B9" s="29"/>
      <c r="W9" s="26"/>
      <c r="X9" s="30" t="s">
        <v>41</v>
      </c>
      <c r="Y9" s="26"/>
      <c r="AA9" s="28" t="s">
        <v>42</v>
      </c>
      <c r="AB9" s="11" t="s">
        <v>743</v>
      </c>
    </row>
    <row r="10" spans="1:37" ht="15.75" x14ac:dyDescent="0.25">
      <c r="C10" s="273" t="str">
        <f>IF(V10&gt;0,"HUOM! Laskennassa on etsivien ja pajojen yhteisiä asiakkaita yhteensä: "&amp;V10,"")</f>
        <v/>
      </c>
      <c r="D10" s="273"/>
      <c r="E10" s="273"/>
      <c r="F10" s="273"/>
      <c r="G10" s="273"/>
      <c r="H10" s="274"/>
      <c r="I10" s="274"/>
      <c r="J10" s="274"/>
      <c r="K10" s="274"/>
      <c r="L10" s="274"/>
      <c r="U10" s="31" t="s">
        <v>43</v>
      </c>
      <c r="V10" s="32">
        <v>0</v>
      </c>
      <c r="W10" s="26"/>
      <c r="X10" s="21" t="str">
        <f>TEXT($A$2,$X$11)&amp;"-"&amp;TEXT($A$3,$X$11)&amp;" "</f>
        <v xml:space="preserve">01.01.2021-31.12.2021 </v>
      </c>
      <c r="AA10" s="28" t="s">
        <v>44</v>
      </c>
      <c r="AB10" s="11" t="s">
        <v>743</v>
      </c>
    </row>
    <row r="11" spans="1:37" ht="30" customHeight="1" x14ac:dyDescent="0.25">
      <c r="A11" s="29"/>
      <c r="B11" s="29"/>
      <c r="C11" s="275" t="str">
        <f>IF(V11&gt;0,"Tiedoksi: Muunsukupuolisia on yhteensä: "&amp;V11&amp;" henkilöä. Tässä tilastoissa he näkyvät miehinä. Tässä tilastoissa he näkyvät miehinä tietosuojasyistä.","")</f>
        <v/>
      </c>
      <c r="D11" s="275"/>
      <c r="E11" s="275"/>
      <c r="F11" s="275"/>
      <c r="G11" s="33"/>
      <c r="U11" s="31" t="s">
        <v>45</v>
      </c>
      <c r="V11" s="32">
        <v>0</v>
      </c>
      <c r="W11" s="26"/>
      <c r="X11" s="34" t="s">
        <v>46</v>
      </c>
      <c r="Y11" s="34" t="s">
        <v>47</v>
      </c>
      <c r="AA11" s="28" t="s">
        <v>48</v>
      </c>
      <c r="AB11" s="11" t="s">
        <v>743</v>
      </c>
    </row>
    <row r="12" spans="1:37" ht="15" customHeight="1" x14ac:dyDescent="0.25">
      <c r="C12" s="33"/>
      <c r="D12" s="33"/>
      <c r="E12" s="33"/>
      <c r="F12" s="33"/>
      <c r="G12" s="33"/>
      <c r="W12" s="26"/>
      <c r="X12" s="21" t="str">
        <f>IF(A4=W2,IF(A5=AB5,"","("&amp;A5&amp;")"),IF(A5=AB5,"("&amp;A4&amp;")","("&amp;A4&amp;"/"&amp;A5&amp;")"))</f>
        <v/>
      </c>
      <c r="Y12" s="21" t="str">
        <f>IF($A$6=$Y$2,$Z$3,IF(A6=Y1,$Z$2,Z4))</f>
        <v xml:space="preserve">- KAIKKI: </v>
      </c>
      <c r="AA12" s="28" t="s">
        <v>49</v>
      </c>
      <c r="AB12" s="11" t="s">
        <v>743</v>
      </c>
      <c r="AC12" s="26"/>
      <c r="AD12" s="26"/>
      <c r="AE12" s="26"/>
      <c r="AF12" s="26"/>
      <c r="AG12" s="26"/>
    </row>
    <row r="13" spans="1:37" x14ac:dyDescent="0.25">
      <c r="S13" s="197" t="s">
        <v>713</v>
      </c>
      <c r="T13" s="197" t="s">
        <v>715</v>
      </c>
      <c r="X13" s="21" t="str">
        <f>A7</f>
        <v>KAIKKI</v>
      </c>
      <c r="Y13" s="35" t="str">
        <f>IF(V14&gt;4,IFERROR(INDEX(X95:X132,MATCH(A7,AE95:AE132,0)),"*"),"*")</f>
        <v>*</v>
      </c>
      <c r="AA13" s="28" t="s">
        <v>50</v>
      </c>
      <c r="AB13" s="11" t="s">
        <v>743</v>
      </c>
      <c r="AG13" s="26"/>
    </row>
    <row r="14" spans="1:37" ht="18" customHeight="1" x14ac:dyDescent="0.3">
      <c r="A14" s="5" t="s">
        <v>51</v>
      </c>
      <c r="B14" s="5"/>
      <c r="C14" s="6"/>
      <c r="D14" s="6"/>
      <c r="E14" s="6"/>
      <c r="F14" s="6"/>
      <c r="G14" s="36"/>
      <c r="H14" s="6"/>
      <c r="I14" s="6"/>
      <c r="J14" s="6"/>
      <c r="K14" s="6"/>
      <c r="L14" s="6"/>
      <c r="M14" s="6"/>
      <c r="N14" s="6"/>
      <c r="S14" s="197" t="s">
        <v>761</v>
      </c>
      <c r="T14" s="197"/>
      <c r="U14" s="31" t="s">
        <v>52</v>
      </c>
      <c r="V14" s="31">
        <v>0</v>
      </c>
      <c r="W14" s="31"/>
      <c r="X14" s="31"/>
      <c r="Y14" s="31" t="str">
        <f>IFERROR(INDEX(X95:X132,MATCH(A7,AE95:AE132,0)),"*")</f>
        <v>*</v>
      </c>
      <c r="AA14" s="28" t="s">
        <v>53</v>
      </c>
      <c r="AB14" s="11" t="s">
        <v>743</v>
      </c>
      <c r="AG14" s="26"/>
    </row>
    <row r="15" spans="1:37" ht="31.5" customHeight="1" x14ac:dyDescent="0.25">
      <c r="B15" s="229" t="str">
        <f>"Kuinka moneen naiseen ja mieheen etsivä nuorisotyö yritti saada yhteyttä "&amp;Y12&amp;X10&amp;U8</f>
        <v xml:space="preserve">Kuinka moneen naiseen ja mieheen etsivä nuorisotyö yritti saada yhteyttä - KAIKKI: 01.01.2021-31.12.2021 </v>
      </c>
      <c r="C15" s="229"/>
      <c r="D15" s="229"/>
      <c r="E15" s="229"/>
      <c r="F15" s="229"/>
      <c r="G15" s="37"/>
      <c r="H15" s="269" t="str">
        <f>B15</f>
        <v xml:space="preserve">Kuinka moneen naiseen ja mieheen etsivä nuorisotyö yritti saada yhteyttä - KAIKKI: 01.01.2021-31.12.2021 </v>
      </c>
      <c r="I15" s="270"/>
      <c r="J15" s="270"/>
      <c r="K15" s="270"/>
      <c r="L15" s="270"/>
      <c r="M15" s="270"/>
      <c r="N15" s="271"/>
      <c r="S15" s="197" t="str">
        <f>B15</f>
        <v xml:space="preserve">Kuinka moneen naiseen ja mieheen etsivä nuorisotyö yritti saada yhteyttä - KAIKKI: 01.01.2021-31.12.2021 </v>
      </c>
      <c r="T15" s="197"/>
      <c r="Y15" s="38" t="str">
        <f>IF(Y18=0,"VANHA",IF(Y18="","VANHA","OK"))</f>
        <v>VANHA</v>
      </c>
      <c r="Z15" t="s">
        <v>54</v>
      </c>
      <c r="AA15" s="28" t="s">
        <v>55</v>
      </c>
      <c r="AB15" s="11" t="s">
        <v>743</v>
      </c>
      <c r="AG15" s="26"/>
    </row>
    <row r="16" spans="1:37" ht="25.5" x14ac:dyDescent="0.25">
      <c r="B16" s="219"/>
      <c r="C16" s="220"/>
      <c r="D16" s="16" t="s">
        <v>56</v>
      </c>
      <c r="E16" s="16" t="s">
        <v>19</v>
      </c>
      <c r="F16" s="39" t="s">
        <v>57</v>
      </c>
      <c r="G16" s="37"/>
      <c r="H16" s="40"/>
      <c r="N16" s="41"/>
      <c r="S16" s="197">
        <v>0</v>
      </c>
      <c r="T16" s="197"/>
      <c r="V16" s="42" t="s">
        <v>58</v>
      </c>
      <c r="Y16" s="38" t="str">
        <f>IF(Y15="VANHA","",IF(V14&gt;4,IFERROR(INDEX(X95:X132,MATCH(A7,AE95:AE132,0)),"*"),"*"))</f>
        <v/>
      </c>
      <c r="Z16" t="s">
        <v>59</v>
      </c>
      <c r="AA16" s="28" t="s">
        <v>60</v>
      </c>
      <c r="AB16" s="11" t="s">
        <v>743</v>
      </c>
      <c r="AG16" s="26"/>
    </row>
    <row r="17" spans="1:51" x14ac:dyDescent="0.25">
      <c r="B17" s="219" t="s">
        <v>61</v>
      </c>
      <c r="C17" s="220" t="s">
        <v>61</v>
      </c>
      <c r="D17" s="202">
        <v>0</v>
      </c>
      <c r="E17" s="202">
        <v>0</v>
      </c>
      <c r="F17" s="202">
        <v>0</v>
      </c>
      <c r="G17" s="44"/>
      <c r="H17" s="40"/>
      <c r="N17" s="41"/>
      <c r="S17" s="197" t="s">
        <v>61</v>
      </c>
      <c r="T17" s="197"/>
      <c r="X17" s="23" t="s">
        <v>62</v>
      </c>
      <c r="Y17" s="38">
        <v>4</v>
      </c>
      <c r="Z17" t="s">
        <v>63</v>
      </c>
      <c r="AA17" s="28" t="s">
        <v>64</v>
      </c>
      <c r="AB17" s="11" t="s">
        <v>743</v>
      </c>
      <c r="AG17" s="26"/>
    </row>
    <row r="18" spans="1:51" x14ac:dyDescent="0.25">
      <c r="B18" s="219" t="s">
        <v>65</v>
      </c>
      <c r="C18" s="220" t="s">
        <v>65</v>
      </c>
      <c r="D18" s="202">
        <v>0</v>
      </c>
      <c r="E18" s="202">
        <v>0</v>
      </c>
      <c r="F18" s="202">
        <v>0</v>
      </c>
      <c r="G18" s="44"/>
      <c r="H18" s="40"/>
      <c r="N18" s="41"/>
      <c r="S18" s="197" t="s">
        <v>65</v>
      </c>
      <c r="T18" s="197"/>
      <c r="X18" s="45" t="s">
        <v>66</v>
      </c>
      <c r="Y18" s="31" t="s">
        <v>743</v>
      </c>
      <c r="AA18" s="28" t="s">
        <v>67</v>
      </c>
      <c r="AB18" s="11" t="s">
        <v>743</v>
      </c>
      <c r="AG18" s="26"/>
    </row>
    <row r="19" spans="1:51" x14ac:dyDescent="0.25">
      <c r="B19" s="219" t="s">
        <v>68</v>
      </c>
      <c r="C19" s="220" t="s">
        <v>68</v>
      </c>
      <c r="D19" s="202">
        <v>0</v>
      </c>
      <c r="E19" s="202">
        <v>0</v>
      </c>
      <c r="F19" s="202">
        <v>0</v>
      </c>
      <c r="G19" s="44"/>
      <c r="H19" s="40"/>
      <c r="N19" s="41"/>
      <c r="S19" s="197" t="s">
        <v>68</v>
      </c>
      <c r="T19" s="197"/>
      <c r="U19" s="31" t="s">
        <v>69</v>
      </c>
      <c r="V19" s="31">
        <v>0</v>
      </c>
      <c r="X19" s="45" t="s">
        <v>70</v>
      </c>
      <c r="AA19" s="28" t="s">
        <v>71</v>
      </c>
      <c r="AB19" s="11" t="s">
        <v>743</v>
      </c>
      <c r="AG19" s="26"/>
    </row>
    <row r="20" spans="1:51" x14ac:dyDescent="0.25">
      <c r="B20" s="219" t="s">
        <v>72</v>
      </c>
      <c r="C20" s="220" t="s">
        <v>72</v>
      </c>
      <c r="D20" s="202">
        <v>0</v>
      </c>
      <c r="E20" s="202">
        <v>0</v>
      </c>
      <c r="F20" s="202">
        <v>0</v>
      </c>
      <c r="G20" s="44"/>
      <c r="H20" s="40"/>
      <c r="N20" s="41"/>
      <c r="S20" s="197" t="s">
        <v>72</v>
      </c>
      <c r="T20" s="197"/>
      <c r="U20" s="31" t="s">
        <v>73</v>
      </c>
      <c r="V20" s="31">
        <v>0</v>
      </c>
      <c r="X20" s="45" t="s">
        <v>74</v>
      </c>
      <c r="AA20" s="28" t="s">
        <v>75</v>
      </c>
      <c r="AB20" s="11" t="s">
        <v>743</v>
      </c>
      <c r="AG20" s="26"/>
    </row>
    <row r="21" spans="1:51" x14ac:dyDescent="0.25">
      <c r="B21" s="219" t="s">
        <v>76</v>
      </c>
      <c r="C21" s="220" t="s">
        <v>76</v>
      </c>
      <c r="D21" s="202">
        <v>0</v>
      </c>
      <c r="E21" s="202">
        <v>0</v>
      </c>
      <c r="F21" s="202">
        <v>0</v>
      </c>
      <c r="G21" s="44"/>
      <c r="H21" s="40"/>
      <c r="N21" s="41"/>
      <c r="S21" s="197" t="s">
        <v>76</v>
      </c>
      <c r="T21" s="197"/>
      <c r="U21" s="31" t="s">
        <v>77</v>
      </c>
      <c r="V21" s="31">
        <v>0</v>
      </c>
      <c r="X21" s="23" t="s">
        <v>78</v>
      </c>
      <c r="AA21" s="28" t="s">
        <v>79</v>
      </c>
      <c r="AB21" s="11" t="s">
        <v>743</v>
      </c>
      <c r="AG21" s="26"/>
    </row>
    <row r="22" spans="1:51" x14ac:dyDescent="0.25">
      <c r="B22" s="236" t="s">
        <v>80</v>
      </c>
      <c r="C22" s="237"/>
      <c r="D22" s="189">
        <f>SUM(D17:D21)</f>
        <v>0</v>
      </c>
      <c r="E22" s="189">
        <f>SUM(E17:E21)</f>
        <v>0</v>
      </c>
      <c r="F22" s="189">
        <f>SUM(F17:F21)</f>
        <v>0</v>
      </c>
      <c r="G22" s="44"/>
      <c r="H22" s="40"/>
      <c r="N22" s="41"/>
      <c r="S22" s="197" t="s">
        <v>80</v>
      </c>
      <c r="T22" s="197"/>
      <c r="X22" s="26"/>
      <c r="AA22" s="28" t="s">
        <v>81</v>
      </c>
      <c r="AB22" s="11" t="s">
        <v>743</v>
      </c>
      <c r="AG22" s="26"/>
    </row>
    <row r="23" spans="1:51" x14ac:dyDescent="0.25">
      <c r="B23" s="219" t="s">
        <v>58</v>
      </c>
      <c r="C23" s="220" t="s">
        <v>58</v>
      </c>
      <c r="D23" s="202">
        <v>0</v>
      </c>
      <c r="E23" s="202">
        <v>0</v>
      </c>
      <c r="F23" s="202">
        <v>0</v>
      </c>
      <c r="G23" s="44"/>
      <c r="H23" s="40"/>
      <c r="N23" s="41"/>
      <c r="S23" s="197" t="s">
        <v>58</v>
      </c>
      <c r="T23" s="197"/>
      <c r="X23" s="23" t="s">
        <v>82</v>
      </c>
      <c r="AA23" s="28" t="s">
        <v>83</v>
      </c>
      <c r="AB23" s="11" t="s">
        <v>743</v>
      </c>
      <c r="AG23" s="26"/>
    </row>
    <row r="24" spans="1:51" x14ac:dyDescent="0.25">
      <c r="B24" s="46" t="str">
        <f>"*miehet ja muun sukupuoliset (N: "&amp;$V$11&amp;")"</f>
        <v>*miehet ja muun sukupuoliset (N: 0)</v>
      </c>
      <c r="H24" s="40"/>
      <c r="N24" s="41"/>
      <c r="S24" s="197" t="s">
        <v>762</v>
      </c>
      <c r="T24" s="197"/>
      <c r="AA24" s="28" t="s">
        <v>84</v>
      </c>
      <c r="AB24" s="11" t="s">
        <v>743</v>
      </c>
      <c r="AO24" s="29" t="str">
        <f>C48</f>
        <v>Päättynyt: Ei saatu yhteyttä</v>
      </c>
      <c r="AP24" s="47">
        <f>E48</f>
        <v>0</v>
      </c>
      <c r="AQ24" s="47">
        <f>F48</f>
        <v>0</v>
      </c>
      <c r="AR24" s="26"/>
      <c r="AS24" s="26"/>
      <c r="AU24" s="26"/>
      <c r="AV24" s="26"/>
      <c r="AW24" s="26"/>
      <c r="AX24" s="26"/>
      <c r="AY24" s="26"/>
    </row>
    <row r="25" spans="1:51" x14ac:dyDescent="0.25">
      <c r="H25" s="40"/>
      <c r="N25" s="41"/>
      <c r="AA25" s="28" t="s">
        <v>85</v>
      </c>
      <c r="AB25" s="11" t="s">
        <v>743</v>
      </c>
      <c r="AO25" s="29"/>
      <c r="AP25" s="47"/>
      <c r="AQ25" s="47"/>
      <c r="AR25" s="26"/>
      <c r="AS25" s="26"/>
      <c r="AU25" s="26"/>
      <c r="AV25" s="26"/>
      <c r="AW25" s="26"/>
      <c r="AX25" s="26"/>
      <c r="AY25" s="26"/>
    </row>
    <row r="26" spans="1:51" ht="30.75" customHeight="1" x14ac:dyDescent="0.25">
      <c r="B26" s="229" t="str">
        <f>"Aktiiviset ja päättyneet yhteydenottopyynnöt "&amp;Y12&amp;X10&amp;U8</f>
        <v xml:space="preserve">Aktiiviset ja päättyneet yhteydenottopyynnöt - KAIKKI: 01.01.2021-31.12.2021 </v>
      </c>
      <c r="C26" s="229"/>
      <c r="D26" s="229"/>
      <c r="E26" s="229"/>
      <c r="F26" s="229"/>
      <c r="H26" s="40"/>
      <c r="N26" s="41"/>
      <c r="AA26" s="28" t="s">
        <v>86</v>
      </c>
      <c r="AB26" s="11" t="s">
        <v>743</v>
      </c>
      <c r="AO26" s="29"/>
      <c r="AP26" s="47"/>
      <c r="AQ26" s="47"/>
      <c r="AR26" s="26"/>
      <c r="AS26" s="26"/>
      <c r="AU26" s="26"/>
      <c r="AV26" s="26"/>
      <c r="AW26" s="26"/>
      <c r="AX26" s="26"/>
      <c r="AY26" s="26"/>
    </row>
    <row r="27" spans="1:51" ht="25.5" x14ac:dyDescent="0.25">
      <c r="B27" s="219"/>
      <c r="C27" s="220"/>
      <c r="D27" s="16" t="s">
        <v>56</v>
      </c>
      <c r="E27" s="16" t="s">
        <v>19</v>
      </c>
      <c r="F27" s="39" t="s">
        <v>57</v>
      </c>
      <c r="H27" s="40"/>
      <c r="N27" s="41"/>
      <c r="AA27" s="28" t="s">
        <v>87</v>
      </c>
      <c r="AB27" s="11" t="s">
        <v>743</v>
      </c>
      <c r="AO27" s="29"/>
      <c r="AP27" s="47"/>
      <c r="AQ27" s="47"/>
      <c r="AR27" s="26"/>
      <c r="AS27" s="26"/>
      <c r="AU27" s="26"/>
      <c r="AV27" s="26"/>
      <c r="AW27" s="26"/>
      <c r="AX27" s="26"/>
      <c r="AY27" s="26"/>
    </row>
    <row r="28" spans="1:51" x14ac:dyDescent="0.25">
      <c r="B28" s="219" t="s">
        <v>88</v>
      </c>
      <c r="C28" s="220" t="s">
        <v>88</v>
      </c>
      <c r="D28" s="202">
        <v>0</v>
      </c>
      <c r="E28" s="202">
        <v>0</v>
      </c>
      <c r="F28" s="202">
        <v>0</v>
      </c>
      <c r="H28" s="40"/>
      <c r="N28" s="41"/>
      <c r="AA28" s="28" t="s">
        <v>89</v>
      </c>
      <c r="AB28" s="11" t="s">
        <v>743</v>
      </c>
      <c r="AO28" s="29"/>
      <c r="AP28" s="47"/>
      <c r="AQ28" s="47"/>
      <c r="AR28" s="26"/>
      <c r="AS28" s="26"/>
      <c r="AU28" s="26"/>
      <c r="AV28" s="26"/>
      <c r="AW28" s="26"/>
      <c r="AX28" s="26"/>
      <c r="AY28" s="26"/>
    </row>
    <row r="29" spans="1:51" x14ac:dyDescent="0.25">
      <c r="B29" s="219" t="s">
        <v>90</v>
      </c>
      <c r="C29" s="220" t="s">
        <v>90</v>
      </c>
      <c r="D29" s="202">
        <v>0</v>
      </c>
      <c r="E29" s="202">
        <v>0</v>
      </c>
      <c r="F29" s="202">
        <v>0</v>
      </c>
      <c r="H29" s="40"/>
      <c r="N29" s="41"/>
      <c r="AA29" s="28" t="s">
        <v>91</v>
      </c>
      <c r="AB29" s="11" t="s">
        <v>743</v>
      </c>
      <c r="AO29" s="29"/>
      <c r="AP29" s="47"/>
      <c r="AQ29" s="47"/>
      <c r="AR29" s="26"/>
      <c r="AS29" s="26"/>
      <c r="AU29" s="26"/>
      <c r="AV29" s="26"/>
      <c r="AW29" s="26"/>
      <c r="AX29" s="26"/>
      <c r="AY29" s="26"/>
    </row>
    <row r="30" spans="1:51" x14ac:dyDescent="0.25">
      <c r="B30" s="236" t="s">
        <v>80</v>
      </c>
      <c r="C30" s="237" t="s">
        <v>80</v>
      </c>
      <c r="D30" s="189">
        <f>SUM(D28:D29)</f>
        <v>0</v>
      </c>
      <c r="E30" s="189">
        <f>SUM(E28:E29)</f>
        <v>0</v>
      </c>
      <c r="F30" s="189">
        <f>SUM(F28:F29)</f>
        <v>0</v>
      </c>
      <c r="H30" s="40"/>
      <c r="N30" s="41"/>
      <c r="AA30" s="28" t="s">
        <v>92</v>
      </c>
      <c r="AB30" s="11" t="s">
        <v>743</v>
      </c>
      <c r="AO30" s="29"/>
      <c r="AP30" s="47"/>
      <c r="AQ30" s="47"/>
      <c r="AR30" s="26"/>
      <c r="AS30" s="26"/>
      <c r="AU30" s="26"/>
      <c r="AV30" s="26"/>
      <c r="AW30" s="26"/>
      <c r="AX30" s="26"/>
      <c r="AY30" s="26"/>
    </row>
    <row r="31" spans="1:51" x14ac:dyDescent="0.25">
      <c r="B31" s="46" t="str">
        <f>"*miehet ja muun sukupuoliset (N: "&amp;$V$11&amp;")"</f>
        <v>*miehet ja muun sukupuoliset (N: 0)</v>
      </c>
      <c r="C31" s="46"/>
      <c r="H31" s="40"/>
      <c r="N31" s="41"/>
      <c r="AA31" s="28" t="s">
        <v>93</v>
      </c>
      <c r="AB31" s="11" t="s">
        <v>743</v>
      </c>
      <c r="AO31" s="29"/>
      <c r="AP31" s="47"/>
      <c r="AQ31" s="47"/>
      <c r="AR31" s="26"/>
      <c r="AS31" s="26"/>
      <c r="AU31" s="26"/>
      <c r="AV31" s="26"/>
      <c r="AW31" s="26"/>
      <c r="AX31" s="26"/>
      <c r="AY31" s="26"/>
    </row>
    <row r="32" spans="1:51" ht="15.75" thickBot="1" x14ac:dyDescent="0.3">
      <c r="A32" s="48"/>
      <c r="B32" s="48"/>
      <c r="C32" s="48"/>
      <c r="D32" s="48"/>
      <c r="E32" s="48"/>
      <c r="F32" s="48"/>
      <c r="G32" s="48"/>
      <c r="H32" s="49" t="str">
        <f>"N: "&amp;D22&amp;"; *miehet ja muun sukupuoliset (N: "&amp;$V$11&amp;")"</f>
        <v>N: 0; *miehet ja muun sukupuoliset (N: 0)</v>
      </c>
      <c r="I32" s="50"/>
      <c r="J32" s="50"/>
      <c r="K32" s="50"/>
      <c r="L32" s="50"/>
      <c r="M32" s="50"/>
      <c r="N32" s="51"/>
      <c r="AA32" s="28" t="s">
        <v>94</v>
      </c>
      <c r="AB32" s="11" t="s">
        <v>743</v>
      </c>
      <c r="AO32" s="29"/>
      <c r="AP32" s="47"/>
      <c r="AQ32" s="47"/>
      <c r="AR32" s="26"/>
      <c r="AS32" s="26"/>
      <c r="AU32" s="26"/>
      <c r="AV32" s="26"/>
      <c r="AW32" s="26"/>
      <c r="AX32" s="26"/>
      <c r="AY32" s="26"/>
    </row>
    <row r="33" spans="1:51" ht="19.5" thickTop="1" x14ac:dyDescent="0.3">
      <c r="A33" s="5" t="s">
        <v>95</v>
      </c>
      <c r="B33" s="5"/>
      <c r="C33" s="6"/>
      <c r="D33" s="6"/>
      <c r="E33" s="6"/>
      <c r="F33" s="6"/>
      <c r="G33" s="36"/>
      <c r="H33" s="6"/>
      <c r="I33" s="6"/>
      <c r="J33" s="6"/>
      <c r="K33" s="6"/>
      <c r="L33" s="6"/>
      <c r="M33" s="6"/>
      <c r="N33" s="6"/>
      <c r="AA33" s="28" t="s">
        <v>96</v>
      </c>
      <c r="AB33" s="11" t="s">
        <v>743</v>
      </c>
      <c r="AO33" s="29" t="str">
        <f>C67</f>
        <v>Päättynyt: Nuori ei halua aloittaa asiakkuutta</v>
      </c>
      <c r="AP33" s="47">
        <f t="shared" ref="AP33:AQ36" si="0">E67</f>
        <v>0</v>
      </c>
      <c r="AQ33" s="47">
        <f t="shared" si="0"/>
        <v>0</v>
      </c>
      <c r="AR33" s="26"/>
      <c r="AS33" s="26"/>
      <c r="AU33" s="26"/>
      <c r="AV33" s="26"/>
      <c r="AW33" s="26"/>
      <c r="AX33" s="26"/>
      <c r="AY33" s="26"/>
    </row>
    <row r="34" spans="1:51" ht="28.5" customHeight="1" x14ac:dyDescent="0.25">
      <c r="A34" s="47">
        <v>0</v>
      </c>
      <c r="B34" s="229" t="str">
        <f>"Kuinka moneen naiseen ja mieheen etsivä nuorisotyö ei saanut yhteyttä "&amp;Y12&amp;X10&amp;U8</f>
        <v xml:space="preserve">Kuinka moneen naiseen ja mieheen etsivä nuorisotyö ei saanut yhteyttä - KAIKKI: 01.01.2021-31.12.2021 </v>
      </c>
      <c r="C34" s="229"/>
      <c r="D34" s="229"/>
      <c r="E34" s="229"/>
      <c r="F34" s="229"/>
      <c r="G34" s="37"/>
      <c r="H34" s="269" t="str">
        <f>B34</f>
        <v xml:space="preserve">Kuinka moneen naiseen ja mieheen etsivä nuorisotyö ei saanut yhteyttä - KAIKKI: 01.01.2021-31.12.2021 </v>
      </c>
      <c r="I34" s="270"/>
      <c r="J34" s="270"/>
      <c r="K34" s="270"/>
      <c r="L34" s="270"/>
      <c r="M34" s="270"/>
      <c r="N34" s="271"/>
      <c r="AA34" s="28" t="s">
        <v>97</v>
      </c>
      <c r="AB34" s="11" t="s">
        <v>743</v>
      </c>
      <c r="AO34" s="29" t="str">
        <f>C68</f>
        <v>Päättynyt: Nuorella ei ole tarvetta asiakkuuteen</v>
      </c>
      <c r="AP34" s="47">
        <f t="shared" si="0"/>
        <v>0</v>
      </c>
      <c r="AQ34" s="47">
        <f t="shared" si="0"/>
        <v>0</v>
      </c>
      <c r="AR34" s="26"/>
      <c r="AS34" s="26"/>
      <c r="AU34" s="26"/>
      <c r="AV34" s="26"/>
      <c r="AW34" s="26"/>
      <c r="AX34" s="26"/>
      <c r="AY34" s="26"/>
    </row>
    <row r="35" spans="1:51" ht="25.5" x14ac:dyDescent="0.25">
      <c r="A35" s="266" t="str">
        <f>IF(A34=0,"","HUOM! Toimenpiteitä on merkitty "&amp;A34&amp;":lle nuorelle, "&amp;IF(A34=1,"jonka","joiden") &amp;" status on muutettu tämän vuoksi tavoitetuksi. Tarkista status PAR-ohjelmasta, asiakaslistasta.")</f>
        <v/>
      </c>
      <c r="B35" s="219"/>
      <c r="C35" s="220"/>
      <c r="D35" s="16" t="s">
        <v>56</v>
      </c>
      <c r="E35" s="16" t="s">
        <v>19</v>
      </c>
      <c r="F35" s="39" t="s">
        <v>57</v>
      </c>
      <c r="G35" s="37"/>
      <c r="H35" s="40"/>
      <c r="N35" s="41"/>
      <c r="V35" s="42" t="s">
        <v>58</v>
      </c>
      <c r="AA35" s="28" t="s">
        <v>98</v>
      </c>
      <c r="AB35" s="11" t="s">
        <v>743</v>
      </c>
      <c r="AO35" s="29" t="str">
        <f>C69</f>
        <v>Päättynyt: Ohjattu kertaluonteisesti</v>
      </c>
      <c r="AP35" s="47">
        <f t="shared" si="0"/>
        <v>0</v>
      </c>
      <c r="AQ35" s="47">
        <f t="shared" si="0"/>
        <v>0</v>
      </c>
      <c r="AR35" s="26"/>
      <c r="AS35" s="26"/>
      <c r="AU35" s="26"/>
      <c r="AV35" s="26"/>
      <c r="AW35" s="26"/>
      <c r="AX35" s="26"/>
      <c r="AY35" s="26"/>
    </row>
    <row r="36" spans="1:51" x14ac:dyDescent="0.25">
      <c r="A36" s="266"/>
      <c r="B36" s="219" t="s">
        <v>61</v>
      </c>
      <c r="C36" s="220" t="s">
        <v>61</v>
      </c>
      <c r="D36" s="202">
        <v>0</v>
      </c>
      <c r="E36" s="202">
        <v>0</v>
      </c>
      <c r="F36" s="202">
        <v>0</v>
      </c>
      <c r="G36" s="44"/>
      <c r="H36" s="40"/>
      <c r="N36" s="41"/>
      <c r="V36" s="52">
        <f>G41-V37</f>
        <v>0</v>
      </c>
      <c r="X36" s="23" t="s">
        <v>62</v>
      </c>
      <c r="AA36" s="28" t="s">
        <v>99</v>
      </c>
      <c r="AB36" s="11" t="s">
        <v>743</v>
      </c>
      <c r="AO36" s="29" t="str">
        <f>C70</f>
        <v>Päättynyt: Muu</v>
      </c>
      <c r="AP36" s="47">
        <f t="shared" si="0"/>
        <v>0</v>
      </c>
      <c r="AQ36" s="47">
        <f t="shared" si="0"/>
        <v>0</v>
      </c>
      <c r="AR36" s="26"/>
      <c r="AS36" s="26"/>
      <c r="AU36" s="26"/>
      <c r="AV36" s="26"/>
      <c r="AW36" s="26"/>
      <c r="AX36" s="26"/>
      <c r="AY36" s="26"/>
    </row>
    <row r="37" spans="1:51" x14ac:dyDescent="0.25">
      <c r="A37" s="266"/>
      <c r="B37" s="219" t="s">
        <v>65</v>
      </c>
      <c r="C37" s="220" t="s">
        <v>65</v>
      </c>
      <c r="D37" s="202">
        <v>0</v>
      </c>
      <c r="E37" s="202">
        <v>0</v>
      </c>
      <c r="F37" s="202">
        <v>0</v>
      </c>
      <c r="G37" s="44"/>
      <c r="H37" s="40"/>
      <c r="N37" s="41"/>
      <c r="V37" s="52">
        <v>0</v>
      </c>
      <c r="W37" s="53" t="s">
        <v>100</v>
      </c>
      <c r="X37" s="45" t="s">
        <v>66</v>
      </c>
      <c r="AA37" s="28" t="s">
        <v>101</v>
      </c>
      <c r="AB37" s="11" t="s">
        <v>743</v>
      </c>
      <c r="AO37" s="29"/>
      <c r="AP37" s="47"/>
      <c r="AQ37" s="47"/>
      <c r="AR37" s="26"/>
      <c r="AS37" s="26"/>
      <c r="AU37" s="26"/>
      <c r="AV37" s="26"/>
      <c r="AW37" s="26"/>
      <c r="AX37" s="26"/>
      <c r="AY37" s="26"/>
    </row>
    <row r="38" spans="1:51" x14ac:dyDescent="0.25">
      <c r="A38" s="266"/>
      <c r="B38" s="219" t="s">
        <v>68</v>
      </c>
      <c r="C38" s="220" t="s">
        <v>68</v>
      </c>
      <c r="D38" s="202">
        <v>0</v>
      </c>
      <c r="E38" s="202">
        <v>0</v>
      </c>
      <c r="F38" s="202">
        <v>0</v>
      </c>
      <c r="G38" s="44"/>
      <c r="H38" s="40"/>
      <c r="N38" s="41"/>
      <c r="V38" s="54">
        <f>SUM(V36:V37)</f>
        <v>0</v>
      </c>
      <c r="W38" s="53"/>
      <c r="X38" s="45" t="s">
        <v>70</v>
      </c>
      <c r="AO38" s="29"/>
      <c r="AP38" s="47"/>
      <c r="AQ38" s="47"/>
      <c r="AR38" s="26"/>
      <c r="AS38" s="26"/>
      <c r="AU38" s="26"/>
      <c r="AV38" s="26"/>
      <c r="AW38" s="26"/>
      <c r="AX38" s="26"/>
      <c r="AY38" s="26"/>
    </row>
    <row r="39" spans="1:51" x14ac:dyDescent="0.25">
      <c r="A39" s="266"/>
      <c r="B39" s="219" t="s">
        <v>72</v>
      </c>
      <c r="C39" s="220" t="s">
        <v>72</v>
      </c>
      <c r="D39" s="202">
        <v>0</v>
      </c>
      <c r="E39" s="202">
        <v>0</v>
      </c>
      <c r="F39" s="202">
        <v>0</v>
      </c>
      <c r="G39" s="44"/>
      <c r="H39" s="40"/>
      <c r="N39" s="41"/>
      <c r="X39" s="45" t="s">
        <v>74</v>
      </c>
      <c r="AO39" s="29" t="str">
        <f>C142</f>
        <v xml:space="preserve">Mielenterveyspalvelut </v>
      </c>
      <c r="AP39" s="47">
        <f t="shared" ref="AP39:AQ42" si="1">F142</f>
        <v>0</v>
      </c>
      <c r="AQ39" s="47">
        <f t="shared" si="1"/>
        <v>0</v>
      </c>
      <c r="AR39" s="26"/>
      <c r="AS39" s="26"/>
      <c r="AU39" s="26"/>
      <c r="AV39" s="26"/>
      <c r="AW39" s="26"/>
      <c r="AX39" s="26"/>
      <c r="AY39" s="26"/>
    </row>
    <row r="40" spans="1:51" x14ac:dyDescent="0.25">
      <c r="A40" s="266"/>
      <c r="B40" s="219" t="s">
        <v>76</v>
      </c>
      <c r="C40" s="220" t="s">
        <v>76</v>
      </c>
      <c r="D40" s="202">
        <v>0</v>
      </c>
      <c r="E40" s="202">
        <v>0</v>
      </c>
      <c r="F40" s="202">
        <v>0</v>
      </c>
      <c r="G40" s="44"/>
      <c r="H40" s="40"/>
      <c r="N40" s="41"/>
      <c r="X40" s="23" t="s">
        <v>78</v>
      </c>
      <c r="AO40" s="29" t="str">
        <f>C143</f>
        <v>Päihdepalvelut ja -kuntoutus</v>
      </c>
      <c r="AP40" s="47">
        <f t="shared" si="1"/>
        <v>0</v>
      </c>
      <c r="AQ40" s="47">
        <f t="shared" si="1"/>
        <v>0</v>
      </c>
      <c r="AR40" s="26"/>
      <c r="AS40" s="26"/>
      <c r="AU40" s="26"/>
      <c r="AV40" s="26"/>
      <c r="AW40" s="26"/>
      <c r="AX40" s="26"/>
      <c r="AY40" s="26"/>
    </row>
    <row r="41" spans="1:51" x14ac:dyDescent="0.25">
      <c r="A41" s="266"/>
      <c r="B41" s="236" t="s">
        <v>80</v>
      </c>
      <c r="C41" s="237" t="s">
        <v>80</v>
      </c>
      <c r="D41" s="189">
        <f>SUM(D36:D40)</f>
        <v>0</v>
      </c>
      <c r="E41" s="189">
        <f>SUM(E36:E40)</f>
        <v>0</v>
      </c>
      <c r="F41" s="189">
        <f>SUM(F36:F40)</f>
        <v>0</v>
      </c>
      <c r="G41" s="44"/>
      <c r="H41" s="40"/>
      <c r="N41" s="41"/>
      <c r="X41" s="26"/>
      <c r="AO41" s="29" t="str">
        <f>C144</f>
        <v xml:space="preserve">Muut terveyskeskuspalvelut </v>
      </c>
      <c r="AP41" s="47">
        <f t="shared" si="1"/>
        <v>0</v>
      </c>
      <c r="AQ41" s="47">
        <f t="shared" si="1"/>
        <v>0</v>
      </c>
      <c r="AR41" s="26"/>
      <c r="AS41" s="26"/>
      <c r="AU41" s="26"/>
      <c r="AV41" s="26"/>
      <c r="AW41" s="26"/>
      <c r="AX41" s="26"/>
      <c r="AY41" s="26"/>
    </row>
    <row r="42" spans="1:51" x14ac:dyDescent="0.25">
      <c r="A42" s="266"/>
      <c r="B42" s="219" t="s">
        <v>58</v>
      </c>
      <c r="C42" s="220" t="s">
        <v>58</v>
      </c>
      <c r="D42" s="202">
        <v>0</v>
      </c>
      <c r="E42" s="202">
        <v>0</v>
      </c>
      <c r="F42" s="202">
        <v>0</v>
      </c>
      <c r="G42" s="44"/>
      <c r="H42" s="40"/>
      <c r="N42" s="41"/>
      <c r="X42" s="23" t="s">
        <v>82</v>
      </c>
      <c r="AO42" s="29" t="str">
        <f>C145</f>
        <v>Sosiaalitoimen palvelut</v>
      </c>
      <c r="AP42" s="47">
        <f t="shared" si="1"/>
        <v>0</v>
      </c>
      <c r="AQ42" s="47">
        <f t="shared" si="1"/>
        <v>0</v>
      </c>
      <c r="AR42" s="26"/>
      <c r="AS42" s="26"/>
      <c r="AU42" s="26"/>
      <c r="AV42" s="26"/>
      <c r="AW42" s="26"/>
      <c r="AX42" s="26"/>
      <c r="AY42" s="26"/>
    </row>
    <row r="43" spans="1:51" x14ac:dyDescent="0.25">
      <c r="B43" s="46" t="str">
        <f>"*miehet ja muun sukupuoliset (N: "&amp;$V$19&amp;")"</f>
        <v>*miehet ja muun sukupuoliset (N: 0)</v>
      </c>
      <c r="G43" s="44"/>
      <c r="H43" s="40"/>
      <c r="N43" s="41"/>
      <c r="AO43" s="29"/>
      <c r="AP43" s="47"/>
      <c r="AQ43" s="47"/>
      <c r="AR43" s="26"/>
      <c r="AS43" s="26"/>
      <c r="AU43" s="26"/>
      <c r="AV43" s="26"/>
      <c r="AW43" s="26"/>
      <c r="AX43" s="26"/>
      <c r="AY43" s="26"/>
    </row>
    <row r="44" spans="1:51" x14ac:dyDescent="0.25">
      <c r="C44" s="55"/>
      <c r="G44" s="44"/>
      <c r="H44" s="40"/>
      <c r="N44" s="41"/>
      <c r="AO44" s="29"/>
      <c r="AP44" s="47"/>
      <c r="AQ44" s="47"/>
      <c r="AR44" s="26"/>
      <c r="AS44" s="26"/>
      <c r="AU44" s="26"/>
      <c r="AV44" s="26"/>
      <c r="AW44" s="26"/>
      <c r="AX44" s="26"/>
      <c r="AY44" s="26"/>
    </row>
    <row r="45" spans="1:51" ht="30" customHeight="1" x14ac:dyDescent="0.25">
      <c r="B45" s="229" t="str">
        <f>"Aktiiviset ja päättyneet yritykset yhteydenotoksi "&amp;Y12&amp;X10&amp;U8</f>
        <v xml:space="preserve">Aktiiviset ja päättyneet yritykset yhteydenotoksi - KAIKKI: 01.01.2021-31.12.2021 </v>
      </c>
      <c r="C45" s="229"/>
      <c r="D45" s="229"/>
      <c r="E45" s="229"/>
      <c r="F45" s="229"/>
      <c r="G45" s="44"/>
      <c r="H45" s="40"/>
      <c r="N45" s="41"/>
      <c r="AO45" s="29"/>
      <c r="AP45" s="47"/>
      <c r="AQ45" s="47"/>
      <c r="AR45" s="26"/>
      <c r="AS45" s="26"/>
      <c r="AU45" s="26"/>
      <c r="AV45" s="26"/>
      <c r="AW45" s="26"/>
      <c r="AX45" s="26"/>
      <c r="AY45" s="26"/>
    </row>
    <row r="46" spans="1:51" ht="25.5" x14ac:dyDescent="0.25">
      <c r="B46" s="219"/>
      <c r="C46" s="220"/>
      <c r="D46" s="16" t="s">
        <v>56</v>
      </c>
      <c r="E46" s="16" t="s">
        <v>19</v>
      </c>
      <c r="F46" s="39" t="s">
        <v>57</v>
      </c>
      <c r="G46" s="44"/>
      <c r="H46" s="40"/>
      <c r="N46" s="41"/>
      <c r="AO46" s="29"/>
      <c r="AP46" s="47"/>
      <c r="AQ46" s="47"/>
      <c r="AR46" s="26"/>
      <c r="AS46" s="26"/>
      <c r="AU46" s="26"/>
      <c r="AV46" s="26"/>
      <c r="AW46" s="26"/>
      <c r="AX46" s="26"/>
      <c r="AY46" s="26"/>
    </row>
    <row r="47" spans="1:51" x14ac:dyDescent="0.25">
      <c r="B47" s="219" t="s">
        <v>102</v>
      </c>
      <c r="C47" s="220" t="s">
        <v>102</v>
      </c>
      <c r="D47" s="202">
        <f>D41-D48</f>
        <v>0</v>
      </c>
      <c r="E47" s="202">
        <f>E41-E48</f>
        <v>0</v>
      </c>
      <c r="F47" s="202">
        <f>F41-F48</f>
        <v>0</v>
      </c>
      <c r="G47" s="44"/>
      <c r="H47" s="40"/>
      <c r="N47" s="41"/>
      <c r="AO47" s="29"/>
      <c r="AP47" s="47"/>
      <c r="AQ47" s="47"/>
      <c r="AR47" s="26"/>
      <c r="AS47" s="26"/>
      <c r="AU47" s="26"/>
      <c r="AV47" s="26"/>
      <c r="AW47" s="26"/>
      <c r="AX47" s="26"/>
      <c r="AY47" s="26"/>
    </row>
    <row r="48" spans="1:51" x14ac:dyDescent="0.25">
      <c r="B48" s="219" t="s">
        <v>103</v>
      </c>
      <c r="C48" s="220" t="s">
        <v>103</v>
      </c>
      <c r="D48" s="202">
        <v>0</v>
      </c>
      <c r="E48" s="202">
        <v>0</v>
      </c>
      <c r="F48" s="202">
        <v>0</v>
      </c>
      <c r="G48" s="44"/>
      <c r="H48" s="40"/>
      <c r="N48" s="41"/>
      <c r="AO48" s="29"/>
      <c r="AP48" s="47"/>
      <c r="AQ48" s="47"/>
      <c r="AR48" s="26"/>
      <c r="AS48" s="26"/>
      <c r="AU48" s="26"/>
      <c r="AV48" s="26"/>
      <c r="AW48" s="26"/>
      <c r="AX48" s="26"/>
      <c r="AY48" s="26"/>
    </row>
    <row r="49" spans="1:51" x14ac:dyDescent="0.25">
      <c r="B49" s="236" t="s">
        <v>80</v>
      </c>
      <c r="C49" s="237" t="s">
        <v>80</v>
      </c>
      <c r="D49" s="189">
        <f>SUM(D47:D48)</f>
        <v>0</v>
      </c>
      <c r="E49" s="189">
        <f>SUM(E47:E48)</f>
        <v>0</v>
      </c>
      <c r="F49" s="189">
        <f>SUM(F47:F48)</f>
        <v>0</v>
      </c>
      <c r="G49" s="44"/>
      <c r="H49" s="40"/>
      <c r="N49" s="41"/>
      <c r="AO49" s="29"/>
      <c r="AP49" s="47"/>
      <c r="AQ49" s="47"/>
      <c r="AR49" s="26"/>
      <c r="AS49" s="26"/>
      <c r="AU49" s="26"/>
      <c r="AV49" s="26"/>
      <c r="AW49" s="26"/>
      <c r="AX49" s="26"/>
      <c r="AY49" s="26"/>
    </row>
    <row r="50" spans="1:51" x14ac:dyDescent="0.25">
      <c r="B50" s="46" t="str">
        <f>"*miehet ja muun sukupuoliset (N: "&amp;$V$19&amp;")"</f>
        <v>*miehet ja muun sukupuoliset (N: 0)</v>
      </c>
      <c r="G50" s="44"/>
      <c r="H50" s="40"/>
      <c r="N50" s="41"/>
      <c r="AO50" s="29"/>
      <c r="AP50" s="47"/>
      <c r="AQ50" s="47"/>
      <c r="AR50" s="26"/>
      <c r="AS50" s="26"/>
      <c r="AU50" s="26"/>
      <c r="AV50" s="26"/>
      <c r="AW50" s="26"/>
      <c r="AX50" s="26"/>
      <c r="AY50" s="26"/>
    </row>
    <row r="51" spans="1:51" ht="15.75" thickBot="1" x14ac:dyDescent="0.3">
      <c r="A51" s="48"/>
      <c r="B51" s="48"/>
      <c r="C51" s="48"/>
      <c r="D51" s="48"/>
      <c r="E51" s="48"/>
      <c r="F51" s="48"/>
      <c r="G51" s="48"/>
      <c r="H51" s="49" t="str">
        <f>"N: "&amp;D41&amp;"; *miehet ja muun sukupuoliset (N: "&amp;$V$19&amp;")"</f>
        <v>N: 0; *miehet ja muun sukupuoliset (N: 0)</v>
      </c>
      <c r="I51" s="50"/>
      <c r="J51" s="50"/>
      <c r="K51" s="50"/>
      <c r="L51" s="50"/>
      <c r="M51" s="50"/>
      <c r="N51" s="51"/>
      <c r="AO51" s="29" t="str">
        <f>C150</f>
        <v xml:space="preserve">Työkokeilu </v>
      </c>
      <c r="AP51" s="47">
        <f>F149</f>
        <v>0</v>
      </c>
      <c r="AQ51" s="47">
        <f>G149</f>
        <v>0</v>
      </c>
      <c r="AR51" s="26"/>
      <c r="AS51" s="26"/>
      <c r="AU51" s="26"/>
      <c r="AV51" s="26"/>
      <c r="AW51" s="26"/>
      <c r="AX51" s="26"/>
      <c r="AY51" s="26"/>
    </row>
    <row r="52" spans="1:51" ht="19.5" thickTop="1" x14ac:dyDescent="0.3">
      <c r="A52" s="5" t="s">
        <v>104</v>
      </c>
      <c r="B52" s="5"/>
      <c r="C52" s="6"/>
      <c r="D52" s="6"/>
      <c r="E52" s="6"/>
      <c r="F52" s="6"/>
      <c r="G52" s="36"/>
      <c r="H52" s="6"/>
      <c r="I52" s="6"/>
      <c r="J52" s="6"/>
      <c r="K52" s="6"/>
      <c r="L52" s="6"/>
      <c r="M52" s="6"/>
      <c r="N52" s="6"/>
      <c r="AO52" s="29" t="str">
        <f>C151</f>
        <v>Julkiset työelämään liittyvät palvelut'''</v>
      </c>
      <c r="AP52" s="47">
        <f>F150</f>
        <v>0</v>
      </c>
      <c r="AQ52" s="47">
        <f>G150</f>
        <v>0</v>
      </c>
      <c r="AR52" s="26"/>
      <c r="AS52" s="26"/>
      <c r="AU52" s="26"/>
      <c r="AV52" s="26"/>
      <c r="AW52" s="26"/>
      <c r="AX52" s="26"/>
      <c r="AY52" s="26"/>
    </row>
    <row r="53" spans="1:51" ht="30" customHeight="1" x14ac:dyDescent="0.25">
      <c r="A53" s="47">
        <v>0</v>
      </c>
      <c r="B53" s="229" t="str">
        <f>"Kuinka moneen naiseen ja mieheen etsivä nuorisotyö oli VAIN kontaktissa "&amp;Y12&amp;X10&amp;U8</f>
        <v xml:space="preserve">Kuinka moneen naiseen ja mieheen etsivä nuorisotyö oli VAIN kontaktissa - KAIKKI: 01.01.2021-31.12.2021 </v>
      </c>
      <c r="C53" s="229"/>
      <c r="D53" s="229"/>
      <c r="E53" s="229"/>
      <c r="F53" s="229"/>
      <c r="G53" s="37"/>
      <c r="H53" s="269" t="str">
        <f>B53</f>
        <v xml:space="preserve">Kuinka moneen naiseen ja mieheen etsivä nuorisotyö oli VAIN kontaktissa - KAIKKI: 01.01.2021-31.12.2021 </v>
      </c>
      <c r="I53" s="270"/>
      <c r="J53" s="270"/>
      <c r="K53" s="270"/>
      <c r="L53" s="270"/>
      <c r="M53" s="270"/>
      <c r="N53" s="271"/>
      <c r="AO53" s="29" t="e">
        <f>#REF!</f>
        <v>#REF!</v>
      </c>
      <c r="AP53" s="47">
        <f>F147</f>
        <v>0</v>
      </c>
      <c r="AQ53" s="47">
        <f>G147</f>
        <v>0</v>
      </c>
      <c r="AR53" s="26"/>
      <c r="AS53" s="26"/>
      <c r="AU53" s="26"/>
      <c r="AV53" s="26"/>
      <c r="AW53" s="26"/>
      <c r="AX53" s="26"/>
      <c r="AY53" s="26"/>
    </row>
    <row r="54" spans="1:51" ht="25.5" x14ac:dyDescent="0.25">
      <c r="A54" s="266" t="str">
        <f>IF(A53=0,"","HUOM! Toimenpiteitä on merkitty "&amp;A53&amp;":lle nuorelle, "&amp;IF(A53=1,"jonka","joiden") &amp;" status on muutettu tämän vuoksi tavoitetuksi. Tarkista status PAR-ohjelmasta, asiakaslistasta.")</f>
        <v/>
      </c>
      <c r="B54" s="191"/>
      <c r="C54" s="192"/>
      <c r="D54" s="16" t="s">
        <v>56</v>
      </c>
      <c r="E54" s="16" t="s">
        <v>19</v>
      </c>
      <c r="F54" s="39" t="s">
        <v>57</v>
      </c>
      <c r="G54" s="37"/>
      <c r="H54" s="40"/>
      <c r="N54" s="41"/>
      <c r="V54" s="42" t="s">
        <v>58</v>
      </c>
      <c r="Y54" s="56" t="s">
        <v>39</v>
      </c>
      <c r="AO54" s="29" t="str">
        <f>C152</f>
        <v>Työhön avoimille työmarkkinoille</v>
      </c>
      <c r="AP54" s="47">
        <f>F151</f>
        <v>0</v>
      </c>
      <c r="AQ54" s="47">
        <f>G151</f>
        <v>0</v>
      </c>
      <c r="AR54" s="26"/>
      <c r="AS54" s="26"/>
      <c r="AU54" s="26"/>
      <c r="AV54" s="26"/>
      <c r="AW54" s="26"/>
      <c r="AX54" s="26"/>
      <c r="AY54" s="26"/>
    </row>
    <row r="55" spans="1:51" x14ac:dyDescent="0.25">
      <c r="A55" s="266"/>
      <c r="B55" s="219" t="s">
        <v>61</v>
      </c>
      <c r="C55" s="220" t="s">
        <v>61</v>
      </c>
      <c r="D55" s="202">
        <v>0</v>
      </c>
      <c r="E55" s="202">
        <v>0</v>
      </c>
      <c r="F55" s="202">
        <v>0</v>
      </c>
      <c r="G55" s="37"/>
      <c r="H55" s="40"/>
      <c r="N55" s="41"/>
      <c r="V55" s="57">
        <f>G60-SUM(V56:V59)</f>
        <v>0</v>
      </c>
      <c r="X55" s="23" t="s">
        <v>62</v>
      </c>
      <c r="AO55" s="29" t="str">
        <f>C153</f>
        <v>Muualle työelämään''</v>
      </c>
      <c r="AP55" s="47">
        <f>F152</f>
        <v>0</v>
      </c>
      <c r="AQ55" s="47">
        <f>G152</f>
        <v>0</v>
      </c>
      <c r="AR55" s="26"/>
      <c r="AS55" s="26"/>
      <c r="AU55" s="26"/>
      <c r="AV55" s="26"/>
      <c r="AW55" s="26"/>
      <c r="AX55" s="26"/>
      <c r="AY55" s="26"/>
    </row>
    <row r="56" spans="1:51" x14ac:dyDescent="0.25">
      <c r="A56" s="266"/>
      <c r="B56" s="219" t="s">
        <v>65</v>
      </c>
      <c r="C56" s="220" t="s">
        <v>65</v>
      </c>
      <c r="D56" s="202">
        <v>0</v>
      </c>
      <c r="E56" s="202">
        <v>0</v>
      </c>
      <c r="F56" s="202">
        <v>0</v>
      </c>
      <c r="G56" s="37"/>
      <c r="H56" s="40"/>
      <c r="N56" s="41"/>
      <c r="V56" s="57">
        <v>0</v>
      </c>
      <c r="W56" s="53" t="s">
        <v>105</v>
      </c>
      <c r="X56" s="45" t="s">
        <v>66</v>
      </c>
      <c r="AO56" s="29"/>
      <c r="AP56" s="47"/>
      <c r="AQ56" s="47"/>
      <c r="AR56" s="26"/>
      <c r="AS56" s="26"/>
      <c r="AU56" s="26"/>
      <c r="AV56" s="26"/>
      <c r="AW56" s="26"/>
      <c r="AX56" s="26"/>
      <c r="AY56" s="26"/>
    </row>
    <row r="57" spans="1:51" x14ac:dyDescent="0.25">
      <c r="A57" s="266"/>
      <c r="B57" s="219" t="s">
        <v>68</v>
      </c>
      <c r="C57" s="220" t="s">
        <v>68</v>
      </c>
      <c r="D57" s="202">
        <v>0</v>
      </c>
      <c r="E57" s="202">
        <v>0</v>
      </c>
      <c r="F57" s="202">
        <v>0</v>
      </c>
      <c r="G57" s="37"/>
      <c r="H57" s="40"/>
      <c r="N57" s="41"/>
      <c r="V57" s="57">
        <v>0</v>
      </c>
      <c r="W57" s="53" t="s">
        <v>106</v>
      </c>
      <c r="X57" s="45" t="s">
        <v>70</v>
      </c>
      <c r="AO57" s="29" t="str">
        <f>C154</f>
        <v>Aloittanut 2. asteen opinnot</v>
      </c>
      <c r="AP57" s="47">
        <f t="shared" ref="AP57:AQ59" si="2">F153</f>
        <v>0</v>
      </c>
      <c r="AQ57" s="47">
        <f t="shared" si="2"/>
        <v>0</v>
      </c>
      <c r="AR57" s="26"/>
      <c r="AS57" s="26"/>
      <c r="AU57" s="26"/>
      <c r="AV57" s="26"/>
      <c r="AW57" s="26"/>
      <c r="AX57" s="26"/>
      <c r="AY57" s="26"/>
    </row>
    <row r="58" spans="1:51" x14ac:dyDescent="0.25">
      <c r="A58" s="266"/>
      <c r="B58" s="219" t="s">
        <v>72</v>
      </c>
      <c r="C58" s="220" t="s">
        <v>72</v>
      </c>
      <c r="D58" s="202">
        <v>0</v>
      </c>
      <c r="E58" s="202">
        <v>0</v>
      </c>
      <c r="F58" s="202">
        <v>0</v>
      </c>
      <c r="G58" s="37"/>
      <c r="H58" s="40"/>
      <c r="N58" s="41"/>
      <c r="V58" s="57">
        <v>0</v>
      </c>
      <c r="W58" s="53" t="s">
        <v>107</v>
      </c>
      <c r="X58" s="45" t="s">
        <v>74</v>
      </c>
      <c r="Y58" s="58" t="s">
        <v>108</v>
      </c>
      <c r="AO58" s="29" t="str">
        <f>C155</f>
        <v>Jatkanut 2. asteen opintoja</v>
      </c>
      <c r="AP58" s="47">
        <f t="shared" si="2"/>
        <v>0</v>
      </c>
      <c r="AQ58" s="47">
        <f t="shared" si="2"/>
        <v>0</v>
      </c>
      <c r="AR58" s="26"/>
      <c r="AS58" s="26"/>
      <c r="AU58" s="26"/>
      <c r="AV58" s="26"/>
      <c r="AW58" s="26"/>
      <c r="AX58" s="26"/>
      <c r="AY58" s="26"/>
    </row>
    <row r="59" spans="1:51" x14ac:dyDescent="0.25">
      <c r="A59" s="266"/>
      <c r="B59" s="219" t="s">
        <v>76</v>
      </c>
      <c r="C59" s="220" t="s">
        <v>76</v>
      </c>
      <c r="D59" s="202">
        <v>0</v>
      </c>
      <c r="E59" s="202">
        <v>0</v>
      </c>
      <c r="F59" s="202">
        <v>0</v>
      </c>
      <c r="G59" s="37"/>
      <c r="H59" s="40"/>
      <c r="N59" s="41"/>
      <c r="V59" s="57">
        <v>0</v>
      </c>
      <c r="W59" s="53" t="s">
        <v>109</v>
      </c>
      <c r="X59" s="23" t="s">
        <v>78</v>
      </c>
      <c r="AO59" s="29" t="str">
        <f>C156</f>
        <v>Muu opiskelu</v>
      </c>
      <c r="AP59" s="47">
        <f t="shared" si="2"/>
        <v>0</v>
      </c>
      <c r="AQ59" s="47">
        <f t="shared" si="2"/>
        <v>0</v>
      </c>
      <c r="AR59" s="26"/>
      <c r="AS59" s="26"/>
      <c r="AU59" s="26"/>
      <c r="AV59" s="26"/>
      <c r="AW59" s="26"/>
      <c r="AX59" s="26"/>
      <c r="AY59" s="26"/>
    </row>
    <row r="60" spans="1:51" x14ac:dyDescent="0.25">
      <c r="A60" s="266"/>
      <c r="B60" s="236" t="s">
        <v>80</v>
      </c>
      <c r="C60" s="237" t="s">
        <v>80</v>
      </c>
      <c r="D60" s="189">
        <f>SUM(D55:D59)</f>
        <v>0</v>
      </c>
      <c r="E60" s="189">
        <f>SUM(E55:E59)</f>
        <v>0</v>
      </c>
      <c r="F60" s="189">
        <f>SUM(F55:F59)</f>
        <v>0</v>
      </c>
      <c r="G60" s="37"/>
      <c r="H60" s="40"/>
      <c r="N60" s="41"/>
      <c r="V60" s="54">
        <f>SUM(V55:V59)</f>
        <v>0</v>
      </c>
      <c r="W60" s="53"/>
      <c r="X60" s="26"/>
      <c r="AO60" s="29"/>
      <c r="AP60" s="47"/>
      <c r="AQ60" s="47"/>
      <c r="AR60" s="26"/>
      <c r="AS60" s="26"/>
      <c r="AU60" s="26"/>
      <c r="AV60" s="26"/>
      <c r="AW60" s="26"/>
      <c r="AX60" s="26"/>
      <c r="AY60" s="26"/>
    </row>
    <row r="61" spans="1:51" x14ac:dyDescent="0.25">
      <c r="A61" s="266"/>
      <c r="B61" s="219" t="s">
        <v>58</v>
      </c>
      <c r="C61" s="220" t="s">
        <v>58</v>
      </c>
      <c r="D61" s="202">
        <v>0</v>
      </c>
      <c r="E61" s="202">
        <v>0</v>
      </c>
      <c r="F61" s="202">
        <v>0</v>
      </c>
      <c r="G61" s="37"/>
      <c r="H61" s="40"/>
      <c r="N61" s="41"/>
      <c r="V61" s="59">
        <f>SUM(V56:V58)</f>
        <v>0</v>
      </c>
      <c r="X61" s="23" t="s">
        <v>82</v>
      </c>
      <c r="AO61" s="29" t="str">
        <f>C157</f>
        <v>Ohjaus toisille etsiville</v>
      </c>
      <c r="AP61" s="47">
        <f>F156</f>
        <v>0</v>
      </c>
      <c r="AQ61" s="47">
        <f>G156</f>
        <v>0</v>
      </c>
      <c r="AR61" s="26"/>
      <c r="AS61" s="26"/>
      <c r="AU61" s="26"/>
      <c r="AV61" s="26"/>
      <c r="AW61" s="26"/>
      <c r="AX61" s="26"/>
      <c r="AY61" s="26"/>
    </row>
    <row r="62" spans="1:51" x14ac:dyDescent="0.25">
      <c r="B62" s="46" t="str">
        <f>"*miehet ja muun sukupuoliset (N: "&amp;$V$20&amp;")"</f>
        <v>*miehet ja muun sukupuoliset (N: 0)</v>
      </c>
      <c r="G62" s="44"/>
      <c r="H62" s="40"/>
      <c r="N62" s="41"/>
      <c r="AO62" s="29"/>
      <c r="AP62" s="47"/>
      <c r="AQ62" s="47"/>
      <c r="AR62" s="26"/>
      <c r="AS62" s="26"/>
      <c r="AU62" s="26"/>
      <c r="AV62" s="26"/>
      <c r="AW62" s="26"/>
      <c r="AX62" s="26"/>
      <c r="AY62" s="26"/>
    </row>
    <row r="63" spans="1:51" x14ac:dyDescent="0.25">
      <c r="G63" s="37"/>
      <c r="H63" s="40"/>
      <c r="N63" s="41"/>
      <c r="AO63" s="29"/>
      <c r="AP63" s="47"/>
      <c r="AQ63" s="47"/>
      <c r="AR63" s="26"/>
      <c r="AS63" s="26"/>
      <c r="AU63" s="26"/>
      <c r="AV63" s="26"/>
      <c r="AW63" s="26"/>
      <c r="AX63" s="26"/>
      <c r="AY63" s="26"/>
    </row>
    <row r="64" spans="1:51" ht="29.25" customHeight="1" x14ac:dyDescent="0.25">
      <c r="B64" s="229" t="str">
        <f>"Aktiiviset ja päättyneet kontaktit "&amp;Y12&amp;X10&amp;U8</f>
        <v xml:space="preserve">Aktiiviset ja päättyneet kontaktit - KAIKKI: 01.01.2021-31.12.2021 </v>
      </c>
      <c r="C64" s="229"/>
      <c r="D64" s="229"/>
      <c r="E64" s="229"/>
      <c r="F64" s="229"/>
      <c r="G64" s="37"/>
      <c r="H64" s="40"/>
      <c r="N64" s="41"/>
      <c r="AO64" s="29"/>
      <c r="AP64" s="47"/>
      <c r="AQ64" s="47"/>
      <c r="AR64" s="26"/>
      <c r="AS64" s="26"/>
      <c r="AU64" s="26"/>
      <c r="AV64" s="26"/>
      <c r="AW64" s="26"/>
      <c r="AX64" s="26"/>
      <c r="AY64" s="26"/>
    </row>
    <row r="65" spans="1:51" ht="25.5" x14ac:dyDescent="0.25">
      <c r="B65" s="219"/>
      <c r="C65" s="220"/>
      <c r="D65" s="16" t="s">
        <v>56</v>
      </c>
      <c r="E65" s="16" t="s">
        <v>19</v>
      </c>
      <c r="F65" s="39" t="s">
        <v>57</v>
      </c>
      <c r="G65" s="44"/>
      <c r="H65" s="40"/>
      <c r="N65" s="41"/>
      <c r="AO65" s="29"/>
      <c r="AP65" s="47"/>
      <c r="AQ65" s="47"/>
      <c r="AR65" s="26"/>
      <c r="AS65" s="26"/>
      <c r="AU65" s="26"/>
      <c r="AV65" s="26"/>
      <c r="AW65" s="26"/>
      <c r="AX65" s="26"/>
      <c r="AY65" s="26"/>
    </row>
    <row r="66" spans="1:51" x14ac:dyDescent="0.25">
      <c r="B66" s="219" t="s">
        <v>110</v>
      </c>
      <c r="C66" s="220" t="s">
        <v>110</v>
      </c>
      <c r="D66" s="202">
        <f>D60-SUM(D67:D70)</f>
        <v>0</v>
      </c>
      <c r="E66" s="202">
        <f>E60-SUM(E67:E70)</f>
        <v>0</v>
      </c>
      <c r="F66" s="202">
        <f>F60-SUM(F67:F70)</f>
        <v>0</v>
      </c>
      <c r="G66" s="44"/>
      <c r="H66" s="40"/>
      <c r="N66" s="41"/>
      <c r="AO66" s="29"/>
      <c r="AP66" s="47"/>
      <c r="AQ66" s="47"/>
      <c r="AR66" s="26"/>
      <c r="AS66" s="26"/>
      <c r="AU66" s="26"/>
      <c r="AV66" s="26"/>
      <c r="AW66" s="26"/>
      <c r="AX66" s="26"/>
      <c r="AY66" s="26"/>
    </row>
    <row r="67" spans="1:51" x14ac:dyDescent="0.25">
      <c r="B67" s="219" t="s">
        <v>111</v>
      </c>
      <c r="C67" s="220" t="s">
        <v>111</v>
      </c>
      <c r="D67" s="202">
        <v>0</v>
      </c>
      <c r="E67" s="202">
        <v>0</v>
      </c>
      <c r="F67" s="202">
        <v>0</v>
      </c>
      <c r="G67" s="44"/>
      <c r="H67" s="40"/>
      <c r="N67" s="41"/>
      <c r="AO67" s="29"/>
      <c r="AP67" s="47"/>
      <c r="AQ67" s="47"/>
      <c r="AR67" s="26"/>
      <c r="AS67" s="26"/>
      <c r="AU67" s="26"/>
      <c r="AV67" s="26"/>
      <c r="AW67" s="26"/>
      <c r="AX67" s="26"/>
      <c r="AY67" s="26"/>
    </row>
    <row r="68" spans="1:51" x14ac:dyDescent="0.25">
      <c r="B68" s="219" t="s">
        <v>112</v>
      </c>
      <c r="C68" s="220" t="s">
        <v>112</v>
      </c>
      <c r="D68" s="202">
        <v>0</v>
      </c>
      <c r="E68" s="202">
        <v>0</v>
      </c>
      <c r="F68" s="202">
        <v>0</v>
      </c>
      <c r="G68" s="44"/>
      <c r="H68" s="40"/>
      <c r="N68" s="41"/>
      <c r="AO68" s="29"/>
      <c r="AP68" s="47"/>
      <c r="AQ68" s="47"/>
      <c r="AR68" s="26"/>
      <c r="AS68" s="26"/>
      <c r="AU68" s="26"/>
      <c r="AV68" s="26"/>
      <c r="AW68" s="26"/>
      <c r="AX68" s="26"/>
      <c r="AY68" s="26"/>
    </row>
    <row r="69" spans="1:51" x14ac:dyDescent="0.25">
      <c r="B69" s="219" t="s">
        <v>113</v>
      </c>
      <c r="C69" s="220" t="s">
        <v>113</v>
      </c>
      <c r="D69" s="202">
        <v>0</v>
      </c>
      <c r="E69" s="202">
        <v>0</v>
      </c>
      <c r="F69" s="202">
        <v>0</v>
      </c>
      <c r="G69" s="44"/>
      <c r="H69" s="40"/>
      <c r="N69" s="41"/>
      <c r="AO69" s="29"/>
      <c r="AP69" s="47"/>
      <c r="AQ69" s="47"/>
      <c r="AR69" s="26"/>
      <c r="AS69" s="26"/>
      <c r="AU69" s="26"/>
      <c r="AV69" s="26"/>
      <c r="AW69" s="26"/>
      <c r="AX69" s="26"/>
      <c r="AY69" s="26"/>
    </row>
    <row r="70" spans="1:51" x14ac:dyDescent="0.25">
      <c r="B70" s="219" t="s">
        <v>114</v>
      </c>
      <c r="C70" s="220" t="s">
        <v>114</v>
      </c>
      <c r="D70" s="202">
        <v>0</v>
      </c>
      <c r="E70" s="202">
        <v>0</v>
      </c>
      <c r="F70" s="202">
        <v>0</v>
      </c>
      <c r="G70" s="44"/>
      <c r="H70" s="40"/>
      <c r="N70" s="41"/>
      <c r="AO70" s="29"/>
      <c r="AP70" s="47"/>
      <c r="AQ70" s="47"/>
      <c r="AR70" s="26"/>
      <c r="AS70" s="26"/>
      <c r="AU70" s="26"/>
      <c r="AV70" s="26"/>
      <c r="AW70" s="26"/>
      <c r="AX70" s="26"/>
      <c r="AY70" s="26"/>
    </row>
    <row r="71" spans="1:51" x14ac:dyDescent="0.25">
      <c r="B71" s="236" t="s">
        <v>80</v>
      </c>
      <c r="C71" s="237" t="s">
        <v>80</v>
      </c>
      <c r="D71" s="189">
        <f>SUM(D66:D70)</f>
        <v>0</v>
      </c>
      <c r="E71" s="189">
        <f>SUM(E66:E70)</f>
        <v>0</v>
      </c>
      <c r="F71" s="189">
        <f>SUM(F66:F70)</f>
        <v>0</v>
      </c>
      <c r="G71" s="44"/>
      <c r="H71" s="40"/>
      <c r="N71" s="41"/>
      <c r="AO71" s="29"/>
      <c r="AP71" s="47"/>
      <c r="AQ71" s="47"/>
      <c r="AR71" s="26"/>
      <c r="AS71" s="26"/>
      <c r="AU71" s="26"/>
      <c r="AV71" s="26"/>
      <c r="AW71" s="26"/>
      <c r="AX71" s="26"/>
      <c r="AY71" s="26"/>
    </row>
    <row r="72" spans="1:51" x14ac:dyDescent="0.25">
      <c r="B72" s="46" t="str">
        <f>"*miehet ja muun sukupuoliset (N: "&amp;$V$20&amp;")"</f>
        <v>*miehet ja muun sukupuoliset (N: 0)</v>
      </c>
      <c r="D72" s="47">
        <f>SUM(D67:D69)</f>
        <v>0</v>
      </c>
      <c r="E72" s="47">
        <f>SUM(E67:E69)</f>
        <v>0</v>
      </c>
      <c r="F72" s="47">
        <f t="shared" ref="F72" si="3">SUM(F67:F69)</f>
        <v>0</v>
      </c>
      <c r="G72" s="44"/>
      <c r="H72" s="40"/>
      <c r="N72" s="41"/>
      <c r="AO72" s="29"/>
      <c r="AP72" s="47"/>
      <c r="AQ72" s="47"/>
      <c r="AR72" s="26"/>
      <c r="AS72" s="26"/>
      <c r="AU72" s="26"/>
      <c r="AV72" s="26"/>
      <c r="AW72" s="26"/>
      <c r="AX72" s="26"/>
      <c r="AY72" s="26"/>
    </row>
    <row r="73" spans="1:51" ht="15.75" thickBot="1" x14ac:dyDescent="0.3">
      <c r="A73" s="48" t="s">
        <v>115</v>
      </c>
      <c r="B73" s="48"/>
      <c r="C73" s="61" t="s">
        <v>116</v>
      </c>
      <c r="D73" s="62">
        <f>SUM(D67:D70)</f>
        <v>0</v>
      </c>
      <c r="E73" s="62">
        <f t="shared" ref="E73:F73" si="4">SUM(E67:E70)</f>
        <v>0</v>
      </c>
      <c r="F73" s="62">
        <f t="shared" si="4"/>
        <v>0</v>
      </c>
      <c r="G73" s="48"/>
      <c r="H73" s="49" t="str">
        <f>"N: "&amp;D60&amp;"; *miehet ja muun sukupuoliset (N: "&amp;$V$20&amp;")"</f>
        <v>N: 0; *miehet ja muun sukupuoliset (N: 0)</v>
      </c>
      <c r="I73" s="50"/>
      <c r="J73" s="50"/>
      <c r="K73" s="50"/>
      <c r="L73" s="50"/>
      <c r="M73" s="50"/>
      <c r="N73" s="51"/>
      <c r="AO73" s="29" t="str">
        <f>C148</f>
        <v>Starttivalmennus''</v>
      </c>
      <c r="AP73" s="47">
        <f>F157</f>
        <v>0</v>
      </c>
      <c r="AQ73" s="47">
        <f>G157</f>
        <v>0</v>
      </c>
      <c r="AR73" s="26"/>
      <c r="AS73" s="26"/>
      <c r="AU73" s="26"/>
      <c r="AV73" s="26"/>
      <c r="AW73" s="26"/>
      <c r="AX73" s="26"/>
      <c r="AY73" s="26"/>
    </row>
    <row r="74" spans="1:51" ht="19.5" thickTop="1" x14ac:dyDescent="0.3">
      <c r="A74" s="5" t="s">
        <v>117</v>
      </c>
      <c r="B74" s="5"/>
      <c r="C74" s="6"/>
      <c r="D74" s="6"/>
      <c r="E74" s="6"/>
      <c r="F74" s="6"/>
      <c r="G74" s="36"/>
      <c r="H74" s="6"/>
      <c r="I74" s="6"/>
      <c r="J74" s="6"/>
      <c r="K74" s="6"/>
      <c r="L74" s="6"/>
      <c r="M74" s="6"/>
      <c r="N74" s="6"/>
      <c r="AO74" s="29" t="str">
        <f>C159</f>
        <v xml:space="preserve">Muut toimenpiteet </v>
      </c>
      <c r="AP74" s="47">
        <f>F159</f>
        <v>0</v>
      </c>
      <c r="AQ74" s="47">
        <f>G159</f>
        <v>0</v>
      </c>
      <c r="AR74" s="26"/>
      <c r="AS74" s="26"/>
      <c r="AU74" s="26"/>
      <c r="AV74" s="26"/>
      <c r="AW74" s="26"/>
      <c r="AX74" s="26"/>
      <c r="AY74" s="26"/>
    </row>
    <row r="75" spans="1:51" x14ac:dyDescent="0.25">
      <c r="B75" s="229" t="str">
        <f>"Kuinka monta naista ja miestä etsivä nuorisotyö tavoitti "&amp;Y12&amp;X10&amp;U8</f>
        <v xml:space="preserve">Kuinka monta naista ja miestä etsivä nuorisotyö tavoitti - KAIKKI: 01.01.2021-31.12.2021 </v>
      </c>
      <c r="C75" s="229"/>
      <c r="D75" s="229"/>
      <c r="E75" s="229"/>
      <c r="F75" s="229"/>
      <c r="G75" s="44"/>
      <c r="H75" s="63" t="str">
        <f>B75</f>
        <v xml:space="preserve">Kuinka monta naista ja miestä etsivä nuorisotyö tavoitti - KAIKKI: 01.01.2021-31.12.2021 </v>
      </c>
      <c r="I75" s="64"/>
      <c r="J75" s="64"/>
      <c r="K75" s="64"/>
      <c r="L75" s="64"/>
      <c r="M75" s="64"/>
      <c r="N75" s="65"/>
      <c r="AO75" s="29"/>
      <c r="AP75" s="47"/>
      <c r="AQ75" s="47"/>
      <c r="AR75" s="26"/>
      <c r="AS75" s="26"/>
      <c r="AU75" s="26"/>
      <c r="AV75" s="26"/>
      <c r="AW75" s="26"/>
      <c r="AX75" s="26"/>
      <c r="AY75" s="26"/>
    </row>
    <row r="76" spans="1:51" ht="25.5" x14ac:dyDescent="0.25">
      <c r="A76" s="267" t="s">
        <v>118</v>
      </c>
      <c r="B76" s="219"/>
      <c r="C76" s="220"/>
      <c r="D76" s="16" t="s">
        <v>56</v>
      </c>
      <c r="E76" s="16" t="s">
        <v>19</v>
      </c>
      <c r="F76" s="39" t="s">
        <v>57</v>
      </c>
      <c r="G76" s="44"/>
      <c r="H76" s="40"/>
      <c r="N76" s="41"/>
      <c r="V76" s="42" t="s">
        <v>58</v>
      </c>
      <c r="AO76" s="29" t="str">
        <f t="shared" ref="AO76:AO81" si="5">C160</f>
        <v>Perhevapaa</v>
      </c>
      <c r="AP76" s="47">
        <f t="shared" ref="AP76:AQ81" si="6">F160</f>
        <v>0</v>
      </c>
      <c r="AQ76" s="47">
        <f t="shared" si="6"/>
        <v>0</v>
      </c>
      <c r="AR76" s="26"/>
      <c r="AS76" s="26"/>
      <c r="AU76" s="26"/>
      <c r="AV76" s="26"/>
      <c r="AW76" s="26"/>
      <c r="AX76" s="26"/>
      <c r="AY76" s="26"/>
    </row>
    <row r="77" spans="1:51" x14ac:dyDescent="0.25">
      <c r="A77" s="267"/>
      <c r="B77" s="219" t="s">
        <v>61</v>
      </c>
      <c r="C77" s="220" t="s">
        <v>61</v>
      </c>
      <c r="D77" s="202">
        <v>0</v>
      </c>
      <c r="E77" s="202">
        <v>0</v>
      </c>
      <c r="F77" s="202">
        <v>0</v>
      </c>
      <c r="G77" s="44"/>
      <c r="H77" s="40"/>
      <c r="N77" s="41"/>
      <c r="V77" s="57">
        <f>G82-V172</f>
        <v>0</v>
      </c>
      <c r="X77" s="23" t="s">
        <v>62</v>
      </c>
      <c r="AO77" s="29" t="str">
        <f t="shared" si="5"/>
        <v>Varusmiespalvelu</v>
      </c>
      <c r="AP77" s="47">
        <f t="shared" si="6"/>
        <v>0</v>
      </c>
      <c r="AQ77" s="47">
        <f t="shared" si="6"/>
        <v>0</v>
      </c>
      <c r="AR77" s="26"/>
      <c r="AS77" s="26"/>
      <c r="AU77" s="26"/>
      <c r="AV77" s="26"/>
      <c r="AW77" s="26"/>
      <c r="AX77" s="26"/>
      <c r="AY77" s="26"/>
    </row>
    <row r="78" spans="1:51" x14ac:dyDescent="0.25">
      <c r="A78" s="267"/>
      <c r="B78" s="219" t="s">
        <v>65</v>
      </c>
      <c r="C78" s="220" t="s">
        <v>65</v>
      </c>
      <c r="D78" s="202">
        <v>0</v>
      </c>
      <c r="E78" s="202">
        <v>0</v>
      </c>
      <c r="F78" s="202">
        <v>0</v>
      </c>
      <c r="G78" s="44"/>
      <c r="H78" s="40"/>
      <c r="N78" s="41"/>
      <c r="V78" s="57">
        <f>V172</f>
        <v>0</v>
      </c>
      <c r="X78" s="45" t="s">
        <v>66</v>
      </c>
      <c r="AO78" s="29" t="str">
        <f t="shared" si="5"/>
        <v>Siviilipalvelu</v>
      </c>
      <c r="AP78" s="47">
        <f t="shared" si="6"/>
        <v>0</v>
      </c>
      <c r="AQ78" s="47">
        <f t="shared" si="6"/>
        <v>0</v>
      </c>
      <c r="AR78" s="26"/>
      <c r="AS78" s="26"/>
      <c r="AU78" s="26"/>
      <c r="AV78" s="26"/>
      <c r="AW78" s="26"/>
      <c r="AX78" s="26"/>
      <c r="AY78" s="26"/>
    </row>
    <row r="79" spans="1:51" x14ac:dyDescent="0.25">
      <c r="A79" s="267"/>
      <c r="B79" s="219" t="s">
        <v>68</v>
      </c>
      <c r="C79" s="220" t="s">
        <v>68</v>
      </c>
      <c r="D79" s="202">
        <v>0</v>
      </c>
      <c r="E79" s="202">
        <v>0</v>
      </c>
      <c r="F79" s="202">
        <v>0</v>
      </c>
      <c r="G79" s="44"/>
      <c r="H79" s="40"/>
      <c r="N79" s="41"/>
      <c r="V79" s="54">
        <f>SUM(V77:V78)</f>
        <v>0</v>
      </c>
      <c r="X79" s="45" t="s">
        <v>70</v>
      </c>
      <c r="AO79" s="29" t="str">
        <f t="shared" si="5"/>
        <v>Sairasloma</v>
      </c>
      <c r="AP79" s="47">
        <f t="shared" si="6"/>
        <v>0</v>
      </c>
      <c r="AQ79" s="47">
        <f t="shared" si="6"/>
        <v>0</v>
      </c>
      <c r="AR79" s="26"/>
      <c r="AS79" s="26"/>
      <c r="AU79" s="26"/>
      <c r="AV79" s="26"/>
      <c r="AW79" s="26"/>
      <c r="AX79" s="26"/>
      <c r="AY79" s="26"/>
    </row>
    <row r="80" spans="1:51" x14ac:dyDescent="0.25">
      <c r="A80" s="267"/>
      <c r="B80" s="219" t="s">
        <v>72</v>
      </c>
      <c r="C80" s="220" t="s">
        <v>72</v>
      </c>
      <c r="D80" s="202">
        <v>0</v>
      </c>
      <c r="E80" s="202">
        <v>0</v>
      </c>
      <c r="F80" s="202">
        <v>0</v>
      </c>
      <c r="G80" s="44"/>
      <c r="H80" s="40"/>
      <c r="N80" s="41"/>
      <c r="X80" s="45" t="s">
        <v>74</v>
      </c>
      <c r="AO80" s="29" t="str">
        <f t="shared" si="5"/>
        <v>Eläke</v>
      </c>
      <c r="AP80" s="47">
        <f t="shared" si="6"/>
        <v>0</v>
      </c>
      <c r="AQ80" s="47">
        <f t="shared" si="6"/>
        <v>0</v>
      </c>
      <c r="AR80" s="26"/>
      <c r="AS80" s="26"/>
      <c r="AU80" s="26"/>
      <c r="AV80" s="26"/>
      <c r="AW80" s="26"/>
      <c r="AX80" s="26"/>
      <c r="AY80" s="26"/>
    </row>
    <row r="81" spans="1:51" x14ac:dyDescent="0.25">
      <c r="A81" s="267"/>
      <c r="B81" s="219" t="s">
        <v>76</v>
      </c>
      <c r="C81" s="220" t="s">
        <v>76</v>
      </c>
      <c r="D81" s="202">
        <v>0</v>
      </c>
      <c r="E81" s="202">
        <v>0</v>
      </c>
      <c r="F81" s="202">
        <v>0</v>
      </c>
      <c r="G81" s="44"/>
      <c r="H81" s="40"/>
      <c r="N81" s="41"/>
      <c r="X81" s="23" t="s">
        <v>78</v>
      </c>
      <c r="AO81" s="29" t="str">
        <f t="shared" si="5"/>
        <v>Muutto toiselle paikkakunnalle</v>
      </c>
      <c r="AP81" s="47">
        <f t="shared" si="6"/>
        <v>0</v>
      </c>
      <c r="AQ81" s="47">
        <f t="shared" si="6"/>
        <v>0</v>
      </c>
      <c r="AR81" s="26"/>
      <c r="AS81" s="26"/>
      <c r="AU81" s="26"/>
      <c r="AV81" s="26"/>
      <c r="AW81" s="26"/>
      <c r="AX81" s="26"/>
      <c r="AY81" s="26"/>
    </row>
    <row r="82" spans="1:51" x14ac:dyDescent="0.25">
      <c r="A82" s="267"/>
      <c r="B82" s="236" t="s">
        <v>80</v>
      </c>
      <c r="C82" s="237" t="s">
        <v>80</v>
      </c>
      <c r="D82" s="189">
        <f>IFERROR(SUM(D77:D81),0)</f>
        <v>0</v>
      </c>
      <c r="E82" s="189">
        <f>SUM(E77:E81)</f>
        <v>0</v>
      </c>
      <c r="F82" s="189">
        <f>SUM(F77:F81)</f>
        <v>0</v>
      </c>
      <c r="G82" s="44"/>
      <c r="H82" s="40"/>
      <c r="N82" s="41"/>
      <c r="X82" s="26"/>
      <c r="AO82" s="29"/>
      <c r="AP82" s="47"/>
      <c r="AQ82" s="47"/>
      <c r="AR82" s="26"/>
      <c r="AS82" s="26"/>
      <c r="AU82" s="26"/>
      <c r="AV82" s="26"/>
      <c r="AW82" s="26"/>
      <c r="AX82" s="26"/>
      <c r="AY82" s="26"/>
    </row>
    <row r="83" spans="1:51" x14ac:dyDescent="0.25">
      <c r="A83" s="267"/>
      <c r="B83" s="219" t="s">
        <v>58</v>
      </c>
      <c r="C83" s="220" t="s">
        <v>58</v>
      </c>
      <c r="D83" s="202">
        <v>0</v>
      </c>
      <c r="E83" s="202">
        <v>0</v>
      </c>
      <c r="F83" s="202">
        <v>0</v>
      </c>
      <c r="G83" s="44"/>
      <c r="H83" s="40"/>
      <c r="N83" s="41"/>
      <c r="X83" s="23" t="s">
        <v>82</v>
      </c>
      <c r="AO83" s="29" t="str">
        <f>C167</f>
        <v>Ei enää tavoiteta - kadonnut</v>
      </c>
      <c r="AP83" s="47">
        <f>F167</f>
        <v>0</v>
      </c>
      <c r="AQ83" s="47">
        <f>G167</f>
        <v>0</v>
      </c>
      <c r="AR83" s="26"/>
      <c r="AS83" s="26"/>
      <c r="AU83" s="26"/>
      <c r="AV83" s="26"/>
      <c r="AW83" s="26"/>
      <c r="AX83" s="26"/>
      <c r="AY83" s="26"/>
    </row>
    <row r="84" spans="1:51" x14ac:dyDescent="0.25">
      <c r="B84" s="46" t="str">
        <f>"*miehet ja muun sukupuoliset (N: "&amp;$V$21&amp;")"</f>
        <v>*miehet ja muun sukupuoliset (N: 0)</v>
      </c>
      <c r="G84" s="44"/>
      <c r="H84" s="40"/>
      <c r="N84" s="41"/>
      <c r="AO84" s="29" t="str">
        <f>C166</f>
        <v>Ei enää halua palvelua</v>
      </c>
      <c r="AP84" s="47">
        <f>F166</f>
        <v>0</v>
      </c>
      <c r="AQ84" s="47">
        <f>G166</f>
        <v>0</v>
      </c>
      <c r="AR84" s="26"/>
      <c r="AS84" s="26"/>
      <c r="AU84" s="26"/>
      <c r="AV84" s="26"/>
      <c r="AW84" s="26"/>
      <c r="AX84" s="26"/>
      <c r="AY84" s="26"/>
    </row>
    <row r="85" spans="1:51" x14ac:dyDescent="0.25">
      <c r="H85" s="40"/>
      <c r="N85" s="41"/>
      <c r="AO85" s="29"/>
      <c r="AP85" s="47"/>
      <c r="AQ85" s="47"/>
      <c r="AR85" s="26"/>
      <c r="AS85" s="26"/>
      <c r="AU85" s="26"/>
      <c r="AV85" s="26"/>
      <c r="AW85" s="26"/>
      <c r="AX85" s="26"/>
      <c r="AY85" s="26"/>
    </row>
    <row r="86" spans="1:51" ht="29.25" customHeight="1" x14ac:dyDescent="0.25">
      <c r="B86" s="229" t="str">
        <f>"Aktiiviset ja päättyneet asiakkuudet tavoitettujen osalta "&amp;Y12&amp;X10&amp;U8</f>
        <v xml:space="preserve">Aktiiviset ja päättyneet asiakkuudet tavoitettujen osalta - KAIKKI: 01.01.2021-31.12.2021 </v>
      </c>
      <c r="C86" s="229"/>
      <c r="D86" s="229"/>
      <c r="E86" s="229"/>
      <c r="F86" s="229"/>
      <c r="G86" s="44"/>
      <c r="H86" s="40"/>
      <c r="N86" s="41"/>
      <c r="AO86" s="29"/>
      <c r="AP86" s="47"/>
      <c r="AQ86" s="47"/>
      <c r="AR86" s="26"/>
      <c r="AS86" s="26"/>
      <c r="AU86" s="26"/>
      <c r="AV86" s="26"/>
      <c r="AW86" s="26"/>
      <c r="AX86" s="26"/>
      <c r="AY86" s="26"/>
    </row>
    <row r="87" spans="1:51" ht="25.5" x14ac:dyDescent="0.25">
      <c r="B87" s="219"/>
      <c r="C87" s="220"/>
      <c r="D87" s="16" t="s">
        <v>56</v>
      </c>
      <c r="E87" s="16" t="s">
        <v>19</v>
      </c>
      <c r="F87" s="39" t="s">
        <v>57</v>
      </c>
      <c r="G87" s="44"/>
      <c r="H87" s="40"/>
      <c r="N87" s="41"/>
      <c r="AO87" s="29"/>
      <c r="AP87" s="47"/>
      <c r="AQ87" s="47"/>
      <c r="AR87" s="26"/>
      <c r="AS87" s="26"/>
      <c r="AU87" s="26"/>
      <c r="AV87" s="26"/>
      <c r="AW87" s="26"/>
      <c r="AX87" s="26"/>
      <c r="AY87" s="26"/>
    </row>
    <row r="88" spans="1:51" x14ac:dyDescent="0.25">
      <c r="B88" s="219" t="s">
        <v>119</v>
      </c>
      <c r="C88" s="220" t="s">
        <v>119</v>
      </c>
      <c r="D88" s="202">
        <f>D82-D172</f>
        <v>0</v>
      </c>
      <c r="E88" s="202">
        <f>E82-F172</f>
        <v>0</v>
      </c>
      <c r="F88" s="202">
        <f>F82-G172</f>
        <v>0</v>
      </c>
      <c r="G88" s="44"/>
      <c r="H88" s="40"/>
      <c r="N88" s="41"/>
      <c r="AO88" s="29"/>
      <c r="AP88" s="47"/>
      <c r="AQ88" s="47"/>
      <c r="AR88" s="26"/>
      <c r="AS88" s="26"/>
      <c r="AU88" s="26"/>
      <c r="AV88" s="26"/>
      <c r="AW88" s="26"/>
      <c r="AX88" s="26"/>
      <c r="AY88" s="26"/>
    </row>
    <row r="89" spans="1:51" x14ac:dyDescent="0.25">
      <c r="B89" s="219" t="s">
        <v>120</v>
      </c>
      <c r="C89" s="220" t="s">
        <v>120</v>
      </c>
      <c r="D89" s="202">
        <f>D172</f>
        <v>0</v>
      </c>
      <c r="E89" s="202">
        <f>F172</f>
        <v>0</v>
      </c>
      <c r="F89" s="202">
        <f>G172</f>
        <v>0</v>
      </c>
      <c r="G89" s="44"/>
      <c r="H89" s="40"/>
      <c r="N89" s="41"/>
      <c r="AO89" s="29"/>
      <c r="AP89" s="47"/>
      <c r="AQ89" s="47"/>
      <c r="AR89" s="26"/>
      <c r="AS89" s="26"/>
      <c r="AU89" s="26"/>
      <c r="AV89" s="26"/>
      <c r="AW89" s="26"/>
      <c r="AX89" s="26"/>
      <c r="AY89" s="26"/>
    </row>
    <row r="90" spans="1:51" x14ac:dyDescent="0.25">
      <c r="B90" s="236" t="s">
        <v>80</v>
      </c>
      <c r="C90" s="237" t="s">
        <v>80</v>
      </c>
      <c r="D90" s="190">
        <f>SUM(D88:D89)</f>
        <v>0</v>
      </c>
      <c r="E90" s="190">
        <f>SUM(E88:E89)</f>
        <v>0</v>
      </c>
      <c r="F90" s="190">
        <f>SUM(F88:F89)</f>
        <v>0</v>
      </c>
      <c r="G90" s="44"/>
      <c r="H90" s="40"/>
      <c r="N90" s="41"/>
      <c r="AO90" s="29"/>
      <c r="AP90" s="47"/>
      <c r="AQ90" s="47"/>
      <c r="AR90" s="26"/>
      <c r="AS90" s="26"/>
      <c r="AU90" s="26"/>
      <c r="AV90" s="26"/>
      <c r="AW90" s="26"/>
      <c r="AX90" s="26"/>
      <c r="AY90" s="26"/>
    </row>
    <row r="91" spans="1:51" x14ac:dyDescent="0.25">
      <c r="B91" s="46" t="str">
        <f>"*miehet ja muun sukupuoliset (N: "&amp;$V$21&amp;")"</f>
        <v>*miehet ja muun sukupuoliset (N: 0)</v>
      </c>
      <c r="G91" s="44"/>
      <c r="H91" s="40"/>
      <c r="N91" s="41"/>
      <c r="AO91" s="29"/>
      <c r="AP91" s="47"/>
      <c r="AQ91" s="47"/>
      <c r="AR91" s="26"/>
      <c r="AS91" s="26"/>
      <c r="AU91" s="26"/>
      <c r="AV91" s="26"/>
      <c r="AW91" s="26"/>
      <c r="AX91" s="26"/>
      <c r="AY91" s="26"/>
    </row>
    <row r="92" spans="1:51" x14ac:dyDescent="0.25">
      <c r="G92" s="44"/>
      <c r="H92" s="49" t="str">
        <f>"N: "&amp;D82&amp;"; *miehet ja muun sukupuoliset (N: "&amp;$V$21&amp;")"</f>
        <v>N: 0; *miehet ja muun sukupuoliset (N: 0)</v>
      </c>
      <c r="I92" s="50"/>
      <c r="J92" s="50"/>
      <c r="K92" s="50"/>
      <c r="L92" s="50"/>
      <c r="M92" s="50"/>
      <c r="N92" s="51"/>
      <c r="AO92" s="29" t="str">
        <f>C169</f>
        <v>Muu syy</v>
      </c>
      <c r="AP92" s="47">
        <f>F169</f>
        <v>0</v>
      </c>
      <c r="AQ92" s="47">
        <f>G169</f>
        <v>0</v>
      </c>
      <c r="AR92" s="26"/>
      <c r="AS92" s="26"/>
      <c r="AU92" s="26"/>
      <c r="AV92" s="26"/>
      <c r="AW92" s="26"/>
      <c r="AX92" s="26"/>
      <c r="AY92" s="26"/>
    </row>
    <row r="93" spans="1:51" ht="29.25" customHeight="1" x14ac:dyDescent="0.25">
      <c r="A93" s="268" t="str">
        <f>"Mitä kautta TAVOITETUT nuoret ohjautuivat etsivän nuorisotyön piiriin "&amp;Y12&amp;X10&amp;U8</f>
        <v xml:space="preserve">Mitä kautta TAVOITETUT nuoret ohjautuivat etsivän nuorisotyön piiriin - KAIKKI: 01.01.2021-31.12.2021 </v>
      </c>
      <c r="B93" s="268"/>
      <c r="C93" s="268"/>
      <c r="D93" s="268"/>
      <c r="E93" s="268"/>
      <c r="F93" s="268"/>
      <c r="G93" s="268"/>
      <c r="X93" s="10" t="s">
        <v>121</v>
      </c>
      <c r="AO93" s="29" t="str">
        <f>C170</f>
        <v>Muu (sis. eri statuksen päätökset)</v>
      </c>
      <c r="AP93" s="47">
        <f>F170</f>
        <v>0</v>
      </c>
      <c r="AQ93" s="47">
        <f>G170</f>
        <v>0</v>
      </c>
      <c r="AR93" s="26"/>
      <c r="AS93" s="26"/>
      <c r="AU93" s="26"/>
      <c r="AV93" s="26"/>
      <c r="AW93" s="26"/>
      <c r="AX93" s="26"/>
      <c r="AY93" s="26"/>
    </row>
    <row r="94" spans="1:51" x14ac:dyDescent="0.25">
      <c r="A94" s="243" t="s">
        <v>122</v>
      </c>
      <c r="B94" s="243"/>
      <c r="C94" s="243"/>
      <c r="D94" s="244" t="s">
        <v>56</v>
      </c>
      <c r="E94" s="244"/>
      <c r="F94" s="16" t="s">
        <v>19</v>
      </c>
      <c r="G94" s="39" t="s">
        <v>57</v>
      </c>
      <c r="X94" s="10"/>
      <c r="Y94" s="56" t="s">
        <v>39</v>
      </c>
      <c r="Z94" s="66" t="s">
        <v>56</v>
      </c>
      <c r="AA94" s="66" t="s">
        <v>19</v>
      </c>
      <c r="AB94" s="66" t="s">
        <v>123</v>
      </c>
      <c r="AO94" s="29"/>
      <c r="AP94" s="47"/>
      <c r="AQ94" s="47"/>
      <c r="AR94" s="26"/>
      <c r="AS94" s="26"/>
      <c r="AU94" s="26"/>
      <c r="AV94" s="26"/>
      <c r="AW94" s="26"/>
      <c r="AX94" s="26"/>
      <c r="AY94" s="26"/>
    </row>
    <row r="95" spans="1:51" x14ac:dyDescent="0.25">
      <c r="A95" s="243"/>
      <c r="B95" s="243"/>
      <c r="C95" s="243"/>
      <c r="D95" s="16" t="s">
        <v>124</v>
      </c>
      <c r="E95" s="16" t="s">
        <v>125</v>
      </c>
      <c r="F95" s="16" t="s">
        <v>124</v>
      </c>
      <c r="G95" s="16" t="s">
        <v>124</v>
      </c>
      <c r="U95" s="67"/>
      <c r="X95" t="s">
        <v>6</v>
      </c>
      <c r="AE95" t="s">
        <v>33</v>
      </c>
      <c r="AO95" s="29"/>
      <c r="AP95" s="47"/>
      <c r="AQ95" s="47"/>
      <c r="AR95" s="26"/>
      <c r="AS95" s="26"/>
      <c r="AU95" s="26"/>
      <c r="AV95" s="26"/>
      <c r="AW95" s="26"/>
      <c r="AX95" s="26"/>
      <c r="AY95" s="26"/>
    </row>
    <row r="96" spans="1:51" ht="15" customHeight="1" x14ac:dyDescent="0.25">
      <c r="A96" s="263" t="s">
        <v>126</v>
      </c>
      <c r="B96" s="219" t="s">
        <v>127</v>
      </c>
      <c r="C96" s="220"/>
      <c r="D96" s="202">
        <v>0</v>
      </c>
      <c r="E96" s="68" t="str">
        <f>IFERROR(D96/$D$135,"-")</f>
        <v>-</v>
      </c>
      <c r="F96" s="202">
        <v>0</v>
      </c>
      <c r="G96" s="202">
        <v>0</v>
      </c>
      <c r="U96" s="67"/>
      <c r="X96" s="27" t="s">
        <v>128</v>
      </c>
      <c r="Z96">
        <v>0</v>
      </c>
      <c r="AA96">
        <v>0</v>
      </c>
      <c r="AB96">
        <v>0</v>
      </c>
      <c r="AE96" t="s">
        <v>129</v>
      </c>
      <c r="AO96" s="29" t="str">
        <f>C171</f>
        <v>Ei tietoa</v>
      </c>
      <c r="AP96" s="47">
        <f>F171</f>
        <v>0</v>
      </c>
      <c r="AQ96" s="47">
        <f>G171</f>
        <v>0</v>
      </c>
      <c r="AR96" s="26"/>
      <c r="AS96" s="26"/>
      <c r="AU96" s="26"/>
      <c r="AV96" s="26"/>
      <c r="AW96" s="26"/>
      <c r="AX96" s="26"/>
      <c r="AY96" s="26"/>
    </row>
    <row r="97" spans="1:52" x14ac:dyDescent="0.25">
      <c r="A97" s="263"/>
      <c r="B97" s="219" t="s">
        <v>130</v>
      </c>
      <c r="C97" s="220" t="s">
        <v>130</v>
      </c>
      <c r="D97" s="202">
        <v>0</v>
      </c>
      <c r="E97" s="68" t="str">
        <f t="shared" ref="E97:E134" si="7">IFERROR(D97/$D$135,"-")</f>
        <v>-</v>
      </c>
      <c r="F97" s="202">
        <v>0</v>
      </c>
      <c r="G97" s="202">
        <v>0</v>
      </c>
      <c r="X97" s="27" t="s">
        <v>131</v>
      </c>
      <c r="Z97">
        <v>0</v>
      </c>
      <c r="AA97">
        <v>0</v>
      </c>
      <c r="AB97">
        <v>0</v>
      </c>
      <c r="AE97" t="s">
        <v>132</v>
      </c>
      <c r="AO97" s="69"/>
      <c r="AP97" s="69"/>
      <c r="AQ97" s="70"/>
      <c r="AR97" s="26"/>
      <c r="AS97" s="26"/>
      <c r="AT97" s="26"/>
      <c r="AU97" s="26"/>
      <c r="AV97" s="26"/>
      <c r="AW97" s="26"/>
      <c r="AX97" s="26"/>
      <c r="AY97" s="26"/>
      <c r="AZ97" s="26"/>
    </row>
    <row r="98" spans="1:52" x14ac:dyDescent="0.25">
      <c r="A98" s="263"/>
      <c r="B98" s="219" t="s">
        <v>133</v>
      </c>
      <c r="C98" s="220" t="s">
        <v>133</v>
      </c>
      <c r="D98" s="202">
        <v>0</v>
      </c>
      <c r="E98" s="68" t="str">
        <f t="shared" si="7"/>
        <v>-</v>
      </c>
      <c r="F98" s="202">
        <v>0</v>
      </c>
      <c r="G98" s="202">
        <v>0</v>
      </c>
      <c r="U98" s="67"/>
      <c r="X98" s="71" t="s">
        <v>134</v>
      </c>
      <c r="Y98" s="58" t="s">
        <v>135</v>
      </c>
      <c r="Z98">
        <v>0</v>
      </c>
      <c r="AA98">
        <v>0</v>
      </c>
      <c r="AB98">
        <v>0</v>
      </c>
      <c r="AE98" t="s">
        <v>136</v>
      </c>
    </row>
    <row r="99" spans="1:52" x14ac:dyDescent="0.25">
      <c r="A99" s="263"/>
      <c r="B99" s="227" t="s">
        <v>143</v>
      </c>
      <c r="C99" s="15" t="s">
        <v>137</v>
      </c>
      <c r="D99" s="202">
        <v>0</v>
      </c>
      <c r="E99" s="68" t="str">
        <f t="shared" si="7"/>
        <v>-</v>
      </c>
      <c r="F99" s="202">
        <v>0</v>
      </c>
      <c r="G99" s="202">
        <v>0</v>
      </c>
      <c r="U99" s="67"/>
      <c r="X99" s="71" t="s">
        <v>138</v>
      </c>
      <c r="Z99">
        <v>0</v>
      </c>
      <c r="AA99">
        <v>0</v>
      </c>
      <c r="AB99">
        <v>0</v>
      </c>
      <c r="AE99" t="s">
        <v>139</v>
      </c>
    </row>
    <row r="100" spans="1:52" x14ac:dyDescent="0.25">
      <c r="A100" s="263"/>
      <c r="B100" s="265"/>
      <c r="C100" s="15" t="s">
        <v>140</v>
      </c>
      <c r="D100" s="202">
        <v>0</v>
      </c>
      <c r="E100" s="68" t="str">
        <f t="shared" si="7"/>
        <v>-</v>
      </c>
      <c r="F100" s="202">
        <v>0</v>
      </c>
      <c r="G100" s="202">
        <v>0</v>
      </c>
      <c r="U100" s="67"/>
      <c r="X100" s="71" t="s">
        <v>141</v>
      </c>
      <c r="Z100">
        <v>0</v>
      </c>
      <c r="AA100">
        <v>0</v>
      </c>
      <c r="AB100">
        <v>0</v>
      </c>
      <c r="AE100" t="s">
        <v>142</v>
      </c>
    </row>
    <row r="101" spans="1:52" x14ac:dyDescent="0.25">
      <c r="A101" s="263"/>
      <c r="B101" s="228"/>
      <c r="C101" s="15" t="s">
        <v>143</v>
      </c>
      <c r="D101" s="202">
        <v>0</v>
      </c>
      <c r="E101" s="68" t="str">
        <f t="shared" si="7"/>
        <v>-</v>
      </c>
      <c r="F101" s="202">
        <v>0</v>
      </c>
      <c r="G101" s="202">
        <v>0</v>
      </c>
      <c r="X101" s="27" t="s">
        <v>144</v>
      </c>
      <c r="Z101">
        <v>0</v>
      </c>
      <c r="AA101">
        <v>0</v>
      </c>
      <c r="AB101">
        <v>0</v>
      </c>
      <c r="AE101" t="s">
        <v>145</v>
      </c>
    </row>
    <row r="102" spans="1:52" ht="15" customHeight="1" x14ac:dyDescent="0.25">
      <c r="A102" s="261" t="s">
        <v>146</v>
      </c>
      <c r="B102" s="227" t="s">
        <v>750</v>
      </c>
      <c r="C102" s="15" t="s">
        <v>147</v>
      </c>
      <c r="D102" s="202">
        <v>0</v>
      </c>
      <c r="E102" s="68" t="str">
        <f t="shared" si="7"/>
        <v>-</v>
      </c>
      <c r="F102" s="202">
        <v>0</v>
      </c>
      <c r="G102" s="202">
        <v>0</v>
      </c>
      <c r="U102" s="67"/>
      <c r="X102" s="27" t="s">
        <v>148</v>
      </c>
      <c r="Z102">
        <v>0</v>
      </c>
      <c r="AA102">
        <v>0</v>
      </c>
      <c r="AB102">
        <v>0</v>
      </c>
      <c r="AE102" t="s">
        <v>149</v>
      </c>
    </row>
    <row r="103" spans="1:52" ht="15" customHeight="1" x14ac:dyDescent="0.25">
      <c r="A103" s="261"/>
      <c r="B103" s="265"/>
      <c r="C103" s="15" t="s">
        <v>150</v>
      </c>
      <c r="D103" s="202">
        <v>0</v>
      </c>
      <c r="E103" s="68" t="str">
        <f t="shared" si="7"/>
        <v>-</v>
      </c>
      <c r="F103" s="202">
        <v>0</v>
      </c>
      <c r="G103" s="202">
        <v>0</v>
      </c>
      <c r="U103" s="67"/>
      <c r="X103" s="71" t="s">
        <v>151</v>
      </c>
      <c r="Z103">
        <v>0</v>
      </c>
      <c r="AA103">
        <v>0</v>
      </c>
      <c r="AB103">
        <v>0</v>
      </c>
      <c r="AE103" t="s">
        <v>152</v>
      </c>
    </row>
    <row r="104" spans="1:52" ht="15" customHeight="1" x14ac:dyDescent="0.25">
      <c r="A104" s="261"/>
      <c r="B104" s="265"/>
      <c r="C104" s="15" t="s">
        <v>153</v>
      </c>
      <c r="D104" s="202">
        <v>0</v>
      </c>
      <c r="E104" s="68" t="str">
        <f t="shared" si="7"/>
        <v>-</v>
      </c>
      <c r="F104" s="202">
        <v>0</v>
      </c>
      <c r="G104" s="202">
        <v>0</v>
      </c>
      <c r="U104" s="67"/>
      <c r="X104" s="71" t="s">
        <v>154</v>
      </c>
      <c r="Z104">
        <v>0</v>
      </c>
      <c r="AA104">
        <v>0</v>
      </c>
      <c r="AB104">
        <v>0</v>
      </c>
      <c r="AE104" t="s">
        <v>155</v>
      </c>
    </row>
    <row r="105" spans="1:52" ht="15" customHeight="1" x14ac:dyDescent="0.25">
      <c r="A105" s="261"/>
      <c r="B105" s="228"/>
      <c r="C105" s="15" t="s">
        <v>156</v>
      </c>
      <c r="D105" s="202">
        <v>0</v>
      </c>
      <c r="E105" s="68" t="str">
        <f t="shared" si="7"/>
        <v>-</v>
      </c>
      <c r="F105" s="202">
        <v>0</v>
      </c>
      <c r="G105" s="202">
        <v>0</v>
      </c>
      <c r="U105" s="67"/>
      <c r="X105" s="71" t="s">
        <v>157</v>
      </c>
      <c r="Z105">
        <v>0</v>
      </c>
      <c r="AA105">
        <v>0</v>
      </c>
      <c r="AB105">
        <v>0</v>
      </c>
      <c r="AE105" t="s">
        <v>158</v>
      </c>
    </row>
    <row r="106" spans="1:52" x14ac:dyDescent="0.25">
      <c r="A106" s="261"/>
      <c r="B106" s="219" t="s">
        <v>159</v>
      </c>
      <c r="C106" s="220" t="s">
        <v>159</v>
      </c>
      <c r="D106" s="202">
        <v>0</v>
      </c>
      <c r="E106" s="68" t="str">
        <f t="shared" si="7"/>
        <v>-</v>
      </c>
      <c r="F106" s="202">
        <v>0</v>
      </c>
      <c r="G106" s="202">
        <v>0</v>
      </c>
      <c r="X106" s="27" t="s">
        <v>160</v>
      </c>
      <c r="Z106">
        <v>0</v>
      </c>
      <c r="AA106">
        <v>0</v>
      </c>
      <c r="AB106">
        <v>0</v>
      </c>
      <c r="AE106" t="s">
        <v>161</v>
      </c>
    </row>
    <row r="107" spans="1:52" x14ac:dyDescent="0.25">
      <c r="A107" s="261"/>
      <c r="B107" s="225" t="s">
        <v>753</v>
      </c>
      <c r="C107" s="15" t="s">
        <v>162</v>
      </c>
      <c r="D107" s="202">
        <v>0</v>
      </c>
      <c r="E107" s="68" t="str">
        <f t="shared" si="7"/>
        <v>-</v>
      </c>
      <c r="F107" s="202">
        <v>0</v>
      </c>
      <c r="G107" s="202">
        <v>0</v>
      </c>
      <c r="X107" s="27" t="s">
        <v>163</v>
      </c>
      <c r="Z107">
        <v>0</v>
      </c>
      <c r="AA107">
        <v>0</v>
      </c>
      <c r="AB107">
        <v>0</v>
      </c>
      <c r="AE107" t="s">
        <v>164</v>
      </c>
    </row>
    <row r="108" spans="1:52" x14ac:dyDescent="0.25">
      <c r="A108" s="261"/>
      <c r="B108" s="226"/>
      <c r="C108" s="15" t="s">
        <v>165</v>
      </c>
      <c r="D108" s="202">
        <v>0</v>
      </c>
      <c r="E108" s="68" t="str">
        <f t="shared" si="7"/>
        <v>-</v>
      </c>
      <c r="F108" s="202">
        <v>0</v>
      </c>
      <c r="G108" s="202">
        <v>0</v>
      </c>
      <c r="X108" s="71" t="s">
        <v>166</v>
      </c>
      <c r="Z108">
        <v>0</v>
      </c>
      <c r="AA108">
        <v>0</v>
      </c>
      <c r="AB108">
        <v>0</v>
      </c>
      <c r="AE108" t="s">
        <v>167</v>
      </c>
    </row>
    <row r="109" spans="1:52" x14ac:dyDescent="0.25">
      <c r="A109" s="262" t="s">
        <v>765</v>
      </c>
      <c r="B109" s="219" t="s">
        <v>168</v>
      </c>
      <c r="C109" s="220"/>
      <c r="D109" s="202">
        <v>0</v>
      </c>
      <c r="E109" s="68" t="str">
        <f t="shared" si="7"/>
        <v>-</v>
      </c>
      <c r="F109" s="202">
        <v>0</v>
      </c>
      <c r="G109" s="202">
        <v>0</v>
      </c>
      <c r="X109" s="71" t="s">
        <v>169</v>
      </c>
      <c r="Y109" s="58" t="s">
        <v>170</v>
      </c>
      <c r="Z109">
        <v>0</v>
      </c>
      <c r="AA109">
        <v>0</v>
      </c>
      <c r="AB109">
        <v>0</v>
      </c>
      <c r="AE109" t="s">
        <v>171</v>
      </c>
    </row>
    <row r="110" spans="1:52" x14ac:dyDescent="0.25">
      <c r="A110" s="262"/>
      <c r="B110" s="219" t="s">
        <v>172</v>
      </c>
      <c r="C110" s="220"/>
      <c r="D110" s="202">
        <v>0</v>
      </c>
      <c r="E110" s="68" t="str">
        <f t="shared" si="7"/>
        <v>-</v>
      </c>
      <c r="F110" s="202">
        <v>0</v>
      </c>
      <c r="G110" s="202">
        <v>0</v>
      </c>
      <c r="X110" s="27" t="s">
        <v>173</v>
      </c>
      <c r="Z110">
        <v>0</v>
      </c>
      <c r="AA110">
        <v>0</v>
      </c>
      <c r="AB110">
        <v>0</v>
      </c>
      <c r="AE110" t="s">
        <v>174</v>
      </c>
    </row>
    <row r="111" spans="1:52" x14ac:dyDescent="0.25">
      <c r="A111" s="262"/>
      <c r="B111" s="219" t="s">
        <v>175</v>
      </c>
      <c r="C111" s="220"/>
      <c r="D111" s="202">
        <v>0</v>
      </c>
      <c r="E111" s="68" t="str">
        <f t="shared" si="7"/>
        <v>-</v>
      </c>
      <c r="F111" s="202">
        <v>0</v>
      </c>
      <c r="G111" s="202">
        <v>0</v>
      </c>
      <c r="X111" s="71" t="s">
        <v>176</v>
      </c>
      <c r="Y111" s="58" t="s">
        <v>177</v>
      </c>
      <c r="Z111">
        <v>0</v>
      </c>
      <c r="AA111">
        <v>0</v>
      </c>
      <c r="AB111">
        <v>0</v>
      </c>
      <c r="AE111" t="s">
        <v>178</v>
      </c>
    </row>
    <row r="112" spans="1:52" x14ac:dyDescent="0.25">
      <c r="A112" s="262"/>
      <c r="B112" s="219" t="s">
        <v>179</v>
      </c>
      <c r="C112" s="220"/>
      <c r="D112" s="202">
        <v>0</v>
      </c>
      <c r="E112" s="68" t="str">
        <f t="shared" si="7"/>
        <v>-</v>
      </c>
      <c r="F112" s="202">
        <v>0</v>
      </c>
      <c r="G112" s="202">
        <v>0</v>
      </c>
      <c r="X112" s="27" t="s">
        <v>180</v>
      </c>
      <c r="Z112">
        <v>0</v>
      </c>
      <c r="AA112">
        <v>0</v>
      </c>
      <c r="AB112">
        <v>0</v>
      </c>
      <c r="AE112" t="s">
        <v>181</v>
      </c>
    </row>
    <row r="113" spans="1:31" x14ac:dyDescent="0.25">
      <c r="A113" s="263" t="s">
        <v>182</v>
      </c>
      <c r="B113" s="227" t="s">
        <v>185</v>
      </c>
      <c r="C113" s="15" t="s">
        <v>185</v>
      </c>
      <c r="D113" s="202">
        <v>0</v>
      </c>
      <c r="E113" s="68" t="str">
        <f t="shared" si="7"/>
        <v>-</v>
      </c>
      <c r="F113" s="202">
        <v>0</v>
      </c>
      <c r="G113" s="202">
        <v>0</v>
      </c>
      <c r="X113" t="s">
        <v>184</v>
      </c>
      <c r="Z113">
        <v>0</v>
      </c>
      <c r="AA113">
        <v>0</v>
      </c>
      <c r="AB113">
        <v>0</v>
      </c>
      <c r="AE113" t="s">
        <v>184</v>
      </c>
    </row>
    <row r="114" spans="1:31" ht="15" customHeight="1" x14ac:dyDescent="0.25">
      <c r="A114" s="263"/>
      <c r="B114" s="228"/>
      <c r="C114" s="15" t="s">
        <v>183</v>
      </c>
      <c r="D114" s="202">
        <v>0</v>
      </c>
      <c r="E114" s="68" t="str">
        <f t="shared" si="7"/>
        <v>-</v>
      </c>
      <c r="F114" s="202">
        <v>0</v>
      </c>
      <c r="G114" s="202">
        <v>0</v>
      </c>
      <c r="X114" s="71" t="s">
        <v>186</v>
      </c>
      <c r="Y114" s="58" t="s">
        <v>187</v>
      </c>
      <c r="Z114">
        <v>0</v>
      </c>
      <c r="AA114">
        <v>0</v>
      </c>
      <c r="AB114">
        <v>0</v>
      </c>
      <c r="AE114" t="s">
        <v>185</v>
      </c>
    </row>
    <row r="115" spans="1:31" x14ac:dyDescent="0.25">
      <c r="A115" s="263"/>
      <c r="B115" s="225" t="s">
        <v>754</v>
      </c>
      <c r="C115" s="15" t="s">
        <v>188</v>
      </c>
      <c r="D115" s="202">
        <v>0</v>
      </c>
      <c r="E115" s="68" t="str">
        <f t="shared" si="7"/>
        <v>-</v>
      </c>
      <c r="F115" s="202">
        <v>0</v>
      </c>
      <c r="G115" s="202">
        <v>0</v>
      </c>
      <c r="X115" s="27" t="s">
        <v>189</v>
      </c>
      <c r="Z115">
        <v>0</v>
      </c>
      <c r="AA115">
        <v>0</v>
      </c>
      <c r="AB115">
        <v>0</v>
      </c>
      <c r="AE115" t="s">
        <v>190</v>
      </c>
    </row>
    <row r="116" spans="1:31" x14ac:dyDescent="0.25">
      <c r="A116" s="263"/>
      <c r="B116" s="264"/>
      <c r="C116" s="15" t="s">
        <v>191</v>
      </c>
      <c r="D116" s="202">
        <v>0</v>
      </c>
      <c r="E116" s="68" t="str">
        <f t="shared" si="7"/>
        <v>-</v>
      </c>
      <c r="F116" s="202">
        <v>0</v>
      </c>
      <c r="G116" s="202">
        <v>0</v>
      </c>
      <c r="X116" s="71" t="s">
        <v>192</v>
      </c>
      <c r="Z116">
        <v>0</v>
      </c>
      <c r="AA116">
        <v>0</v>
      </c>
      <c r="AB116">
        <v>0</v>
      </c>
      <c r="AE116" t="s">
        <v>193</v>
      </c>
    </row>
    <row r="117" spans="1:31" x14ac:dyDescent="0.25">
      <c r="A117" s="263"/>
      <c r="B117" s="226"/>
      <c r="C117" s="15" t="s">
        <v>194</v>
      </c>
      <c r="D117" s="202">
        <v>0</v>
      </c>
      <c r="E117" s="68" t="str">
        <f t="shared" si="7"/>
        <v>-</v>
      </c>
      <c r="F117" s="202">
        <v>0</v>
      </c>
      <c r="G117" s="202">
        <v>0</v>
      </c>
      <c r="X117" s="71" t="s">
        <v>195</v>
      </c>
      <c r="Z117">
        <v>0</v>
      </c>
      <c r="AA117">
        <v>0</v>
      </c>
      <c r="AB117">
        <v>0</v>
      </c>
      <c r="AE117" t="s">
        <v>196</v>
      </c>
    </row>
    <row r="118" spans="1:31" x14ac:dyDescent="0.25">
      <c r="A118" s="263" t="s">
        <v>197</v>
      </c>
      <c r="B118" s="219" t="s">
        <v>198</v>
      </c>
      <c r="C118" s="220" t="s">
        <v>198</v>
      </c>
      <c r="D118" s="202">
        <v>0</v>
      </c>
      <c r="E118" s="68" t="str">
        <f t="shared" si="7"/>
        <v>-</v>
      </c>
      <c r="F118" s="202">
        <v>0</v>
      </c>
      <c r="G118" s="202">
        <v>0</v>
      </c>
      <c r="X118" s="27" t="s">
        <v>199</v>
      </c>
      <c r="Z118">
        <v>0</v>
      </c>
      <c r="AA118">
        <v>0</v>
      </c>
      <c r="AB118">
        <v>0</v>
      </c>
      <c r="AE118" t="s">
        <v>198</v>
      </c>
    </row>
    <row r="119" spans="1:31" x14ac:dyDescent="0.25">
      <c r="A119" s="263"/>
      <c r="B119" s="219" t="s">
        <v>200</v>
      </c>
      <c r="C119" s="220" t="s">
        <v>200</v>
      </c>
      <c r="D119" s="202">
        <v>0</v>
      </c>
      <c r="E119" s="68" t="str">
        <f t="shared" si="7"/>
        <v>-</v>
      </c>
      <c r="F119" s="202">
        <v>0</v>
      </c>
      <c r="G119" s="202">
        <v>0</v>
      </c>
      <c r="X119" s="27" t="s">
        <v>201</v>
      </c>
      <c r="Y119" s="67"/>
      <c r="Z119">
        <v>0</v>
      </c>
      <c r="AA119">
        <v>0</v>
      </c>
      <c r="AB119">
        <v>0</v>
      </c>
      <c r="AE119" t="s">
        <v>202</v>
      </c>
    </row>
    <row r="120" spans="1:31" x14ac:dyDescent="0.25">
      <c r="A120" s="263"/>
      <c r="B120" s="219" t="s">
        <v>206</v>
      </c>
      <c r="C120" s="220" t="s">
        <v>206</v>
      </c>
      <c r="D120" s="202">
        <v>0</v>
      </c>
      <c r="E120" s="68" t="str">
        <f t="shared" si="7"/>
        <v>-</v>
      </c>
      <c r="F120" s="202">
        <v>0</v>
      </c>
      <c r="G120" s="202">
        <v>0</v>
      </c>
      <c r="X120" s="71" t="s">
        <v>204</v>
      </c>
      <c r="Y120" s="67"/>
      <c r="Z120">
        <v>0</v>
      </c>
      <c r="AA120">
        <v>0</v>
      </c>
      <c r="AB120">
        <v>0</v>
      </c>
      <c r="AE120" t="s">
        <v>205</v>
      </c>
    </row>
    <row r="121" spans="1:31" x14ac:dyDescent="0.25">
      <c r="A121" s="263"/>
      <c r="B121" s="219" t="s">
        <v>210</v>
      </c>
      <c r="C121" s="220" t="s">
        <v>210</v>
      </c>
      <c r="D121" s="202">
        <v>0</v>
      </c>
      <c r="E121" s="68" t="str">
        <f t="shared" si="7"/>
        <v>-</v>
      </c>
      <c r="F121" s="202">
        <v>0</v>
      </c>
      <c r="G121" s="202">
        <v>0</v>
      </c>
      <c r="X121" s="72" t="s">
        <v>207</v>
      </c>
      <c r="Y121" s="58" t="s">
        <v>208</v>
      </c>
      <c r="Z121">
        <v>0</v>
      </c>
      <c r="AA121">
        <v>0</v>
      </c>
      <c r="AB121">
        <v>0</v>
      </c>
      <c r="AE121" t="s">
        <v>209</v>
      </c>
    </row>
    <row r="122" spans="1:31" x14ac:dyDescent="0.25">
      <c r="A122" s="263"/>
      <c r="B122" s="219" t="s">
        <v>214</v>
      </c>
      <c r="C122" s="220" t="s">
        <v>214</v>
      </c>
      <c r="D122" s="202">
        <v>0</v>
      </c>
      <c r="E122" s="68" t="str">
        <f t="shared" si="7"/>
        <v>-</v>
      </c>
      <c r="F122" s="202">
        <v>0</v>
      </c>
      <c r="G122" s="202">
        <v>0</v>
      </c>
      <c r="X122" s="72" t="s">
        <v>211</v>
      </c>
      <c r="Y122" s="58" t="s">
        <v>212</v>
      </c>
      <c r="Z122">
        <v>0</v>
      </c>
      <c r="AA122">
        <v>0</v>
      </c>
      <c r="AB122">
        <v>0</v>
      </c>
      <c r="AE122" t="s">
        <v>213</v>
      </c>
    </row>
    <row r="123" spans="1:31" x14ac:dyDescent="0.25">
      <c r="A123" s="263"/>
      <c r="B123" s="227" t="s">
        <v>755</v>
      </c>
      <c r="C123" s="15" t="s">
        <v>203</v>
      </c>
      <c r="D123" s="202">
        <v>0</v>
      </c>
      <c r="E123" s="68" t="str">
        <f t="shared" si="7"/>
        <v>-</v>
      </c>
      <c r="F123" s="202">
        <v>0</v>
      </c>
      <c r="G123" s="202">
        <v>0</v>
      </c>
      <c r="X123" s="72" t="s">
        <v>215</v>
      </c>
      <c r="Y123" s="58" t="s">
        <v>216</v>
      </c>
      <c r="Z123">
        <v>0</v>
      </c>
      <c r="AA123">
        <v>0</v>
      </c>
      <c r="AB123">
        <v>0</v>
      </c>
      <c r="AE123" t="s">
        <v>217</v>
      </c>
    </row>
    <row r="124" spans="1:31" x14ac:dyDescent="0.25">
      <c r="A124" s="263"/>
      <c r="B124" s="228"/>
      <c r="C124" s="15" t="s">
        <v>755</v>
      </c>
      <c r="D124" s="202">
        <v>0</v>
      </c>
      <c r="E124" s="68" t="str">
        <f t="shared" si="7"/>
        <v>-</v>
      </c>
      <c r="F124" s="202">
        <v>0</v>
      </c>
      <c r="G124" s="202">
        <v>0</v>
      </c>
      <c r="X124" s="72" t="s">
        <v>218</v>
      </c>
      <c r="Y124" s="67"/>
      <c r="Z124">
        <v>0</v>
      </c>
      <c r="AA124">
        <v>0</v>
      </c>
      <c r="AB124">
        <v>0</v>
      </c>
      <c r="AE124" t="s">
        <v>219</v>
      </c>
    </row>
    <row r="125" spans="1:31" x14ac:dyDescent="0.25">
      <c r="A125" s="261" t="s">
        <v>220</v>
      </c>
      <c r="B125" s="219" t="s">
        <v>221</v>
      </c>
      <c r="C125" s="220" t="s">
        <v>221</v>
      </c>
      <c r="D125" s="202">
        <v>0</v>
      </c>
      <c r="E125" s="68" t="str">
        <f t="shared" si="7"/>
        <v>-</v>
      </c>
      <c r="F125" s="202">
        <v>0</v>
      </c>
      <c r="G125" s="202">
        <v>0</v>
      </c>
      <c r="X125" s="27" t="s">
        <v>222</v>
      </c>
      <c r="Z125">
        <v>0</v>
      </c>
      <c r="AA125">
        <v>0</v>
      </c>
      <c r="AB125">
        <v>0</v>
      </c>
      <c r="AE125" t="s">
        <v>223</v>
      </c>
    </row>
    <row r="126" spans="1:31" x14ac:dyDescent="0.25">
      <c r="A126" s="261"/>
      <c r="B126" s="219" t="s">
        <v>224</v>
      </c>
      <c r="C126" s="220" t="s">
        <v>224</v>
      </c>
      <c r="D126" s="202">
        <v>0</v>
      </c>
      <c r="E126" s="68" t="str">
        <f t="shared" si="7"/>
        <v>-</v>
      </c>
      <c r="F126" s="202">
        <v>0</v>
      </c>
      <c r="G126" s="202">
        <v>0</v>
      </c>
      <c r="X126" s="27" t="s">
        <v>225</v>
      </c>
      <c r="Z126">
        <v>0</v>
      </c>
      <c r="AA126">
        <v>0</v>
      </c>
      <c r="AB126">
        <v>0</v>
      </c>
      <c r="AE126" t="s">
        <v>226</v>
      </c>
    </row>
    <row r="127" spans="1:31" x14ac:dyDescent="0.25">
      <c r="A127" s="261"/>
      <c r="B127" s="219" t="s">
        <v>227</v>
      </c>
      <c r="C127" s="220" t="s">
        <v>227</v>
      </c>
      <c r="D127" s="202">
        <v>0</v>
      </c>
      <c r="E127" s="68" t="str">
        <f t="shared" si="7"/>
        <v>-</v>
      </c>
      <c r="F127" s="202">
        <v>0</v>
      </c>
      <c r="G127" s="202">
        <v>0</v>
      </c>
      <c r="X127" s="27" t="s">
        <v>228</v>
      </c>
      <c r="Z127">
        <v>0</v>
      </c>
      <c r="AA127">
        <v>0</v>
      </c>
      <c r="AB127">
        <v>0</v>
      </c>
      <c r="AE127" t="s">
        <v>229</v>
      </c>
    </row>
    <row r="128" spans="1:31" x14ac:dyDescent="0.25">
      <c r="A128" s="261"/>
      <c r="B128" s="219" t="s">
        <v>230</v>
      </c>
      <c r="C128" s="220" t="s">
        <v>230</v>
      </c>
      <c r="D128" s="202">
        <v>0</v>
      </c>
      <c r="E128" s="68" t="str">
        <f t="shared" si="7"/>
        <v>-</v>
      </c>
      <c r="F128" s="202">
        <v>0</v>
      </c>
      <c r="G128" s="202">
        <v>0</v>
      </c>
      <c r="X128" s="27" t="s">
        <v>231</v>
      </c>
      <c r="Z128">
        <v>0</v>
      </c>
      <c r="AA128">
        <v>0</v>
      </c>
      <c r="AB128">
        <v>0</v>
      </c>
      <c r="AE128" t="s">
        <v>232</v>
      </c>
    </row>
    <row r="129" spans="1:38" x14ac:dyDescent="0.25">
      <c r="A129" s="261" t="s">
        <v>233</v>
      </c>
      <c r="B129" s="219" t="s">
        <v>234</v>
      </c>
      <c r="C129" s="220" t="s">
        <v>234</v>
      </c>
      <c r="D129" s="202">
        <v>0</v>
      </c>
      <c r="E129" s="68" t="str">
        <f t="shared" si="7"/>
        <v>-</v>
      </c>
      <c r="F129" s="202">
        <v>0</v>
      </c>
      <c r="G129" s="202">
        <v>0</v>
      </c>
      <c r="X129" s="72" t="s">
        <v>235</v>
      </c>
      <c r="Y129" s="58" t="s">
        <v>236</v>
      </c>
      <c r="Z129">
        <v>0</v>
      </c>
      <c r="AA129">
        <v>0</v>
      </c>
      <c r="AB129">
        <v>0</v>
      </c>
      <c r="AE129" t="s">
        <v>234</v>
      </c>
    </row>
    <row r="130" spans="1:38" x14ac:dyDescent="0.25">
      <c r="A130" s="261"/>
      <c r="B130" s="227" t="s">
        <v>243</v>
      </c>
      <c r="C130" s="15" t="s">
        <v>237</v>
      </c>
      <c r="D130" s="202">
        <v>0</v>
      </c>
      <c r="E130" s="68" t="str">
        <f t="shared" si="7"/>
        <v>-</v>
      </c>
      <c r="F130" s="202">
        <v>0</v>
      </c>
      <c r="G130" s="202">
        <v>0</v>
      </c>
      <c r="X130" s="72" t="s">
        <v>238</v>
      </c>
      <c r="Z130">
        <v>0</v>
      </c>
      <c r="AA130">
        <v>0</v>
      </c>
      <c r="AB130">
        <v>0</v>
      </c>
      <c r="AE130" t="s">
        <v>239</v>
      </c>
    </row>
    <row r="131" spans="1:38" x14ac:dyDescent="0.25">
      <c r="A131" s="261"/>
      <c r="B131" s="265"/>
      <c r="C131" s="15" t="s">
        <v>240</v>
      </c>
      <c r="D131" s="202">
        <v>0</v>
      </c>
      <c r="E131" s="68" t="str">
        <f t="shared" si="7"/>
        <v>-</v>
      </c>
      <c r="F131" s="202">
        <v>0</v>
      </c>
      <c r="G131" s="202">
        <v>0</v>
      </c>
      <c r="X131" s="72" t="s">
        <v>241</v>
      </c>
      <c r="Z131">
        <v>0</v>
      </c>
      <c r="AA131">
        <v>0</v>
      </c>
      <c r="AB131">
        <v>0</v>
      </c>
      <c r="AE131" t="s">
        <v>242</v>
      </c>
    </row>
    <row r="132" spans="1:38" x14ac:dyDescent="0.25">
      <c r="A132" s="261"/>
      <c r="B132" s="228"/>
      <c r="C132" s="15" t="s">
        <v>243</v>
      </c>
      <c r="D132" s="202">
        <v>0</v>
      </c>
      <c r="E132" s="68" t="str">
        <f t="shared" si="7"/>
        <v>-</v>
      </c>
      <c r="F132" s="202">
        <v>0</v>
      </c>
      <c r="G132" s="202">
        <v>0</v>
      </c>
      <c r="X132" s="27" t="s">
        <v>244</v>
      </c>
      <c r="Z132">
        <v>0</v>
      </c>
      <c r="AA132">
        <v>0</v>
      </c>
      <c r="AB132">
        <v>0</v>
      </c>
      <c r="AE132" t="s">
        <v>245</v>
      </c>
    </row>
    <row r="133" spans="1:38" x14ac:dyDescent="0.25">
      <c r="A133" s="261" t="s">
        <v>246</v>
      </c>
      <c r="B133" s="219" t="s">
        <v>246</v>
      </c>
      <c r="C133" s="220" t="s">
        <v>246</v>
      </c>
      <c r="D133" s="202">
        <v>0</v>
      </c>
      <c r="E133" s="68" t="str">
        <f t="shared" si="7"/>
        <v>-</v>
      </c>
      <c r="F133" s="202">
        <v>0</v>
      </c>
      <c r="G133" s="202">
        <v>0</v>
      </c>
      <c r="X133" s="27" t="s">
        <v>247</v>
      </c>
      <c r="Z133">
        <v>0</v>
      </c>
      <c r="AA133">
        <v>0</v>
      </c>
      <c r="AB133">
        <v>0</v>
      </c>
    </row>
    <row r="134" spans="1:38" x14ac:dyDescent="0.25">
      <c r="A134" s="261"/>
      <c r="B134" s="219" t="s">
        <v>248</v>
      </c>
      <c r="C134" s="220" t="s">
        <v>248</v>
      </c>
      <c r="D134" s="202">
        <v>0</v>
      </c>
      <c r="E134" s="68" t="str">
        <f t="shared" si="7"/>
        <v>-</v>
      </c>
      <c r="F134" s="202">
        <v>0</v>
      </c>
      <c r="G134" s="202">
        <v>0</v>
      </c>
    </row>
    <row r="135" spans="1:38" x14ac:dyDescent="0.25">
      <c r="A135" s="236" t="s">
        <v>249</v>
      </c>
      <c r="B135" s="249"/>
      <c r="C135" s="237"/>
      <c r="D135" s="189">
        <f>SUM(D96:D134)</f>
        <v>0</v>
      </c>
      <c r="E135" s="205">
        <f>SUM(E96:E134)</f>
        <v>0</v>
      </c>
      <c r="F135" s="189">
        <f>SUM(F96:F134)</f>
        <v>0</v>
      </c>
      <c r="G135" s="189">
        <f>SUM(G96:G134)</f>
        <v>0</v>
      </c>
      <c r="H135" s="44"/>
      <c r="J135" s="29" t="s">
        <v>250</v>
      </c>
      <c r="K135" s="47">
        <f>SUM(D142:D169,D171)</f>
        <v>0</v>
      </c>
      <c r="L135" s="47">
        <f>SUM(F142:F169,F171)</f>
        <v>0</v>
      </c>
      <c r="M135" s="47">
        <f>SUM(G142:G169,G171)</f>
        <v>0</v>
      </c>
      <c r="AL135" t="s">
        <v>251</v>
      </c>
    </row>
    <row r="136" spans="1:38" x14ac:dyDescent="0.25">
      <c r="A136" s="73" t="s">
        <v>252</v>
      </c>
      <c r="B136" s="73"/>
      <c r="G136" s="44"/>
      <c r="J136" s="29"/>
      <c r="K136" s="29"/>
      <c r="L136" s="29"/>
      <c r="M136" s="29"/>
      <c r="AL136" s="74" t="s">
        <v>253</v>
      </c>
    </row>
    <row r="137" spans="1:38" x14ac:dyDescent="0.25">
      <c r="A137" s="46" t="str">
        <f>"*miehet ja muun sukupuoliset (N: "&amp;$V$21&amp;")"</f>
        <v>*miehet ja muun sukupuoliset (N: 0)</v>
      </c>
      <c r="B137" s="46"/>
      <c r="G137" s="44"/>
      <c r="J137" s="29"/>
      <c r="K137" s="29"/>
      <c r="L137" s="29"/>
      <c r="M137" s="29"/>
      <c r="X137" s="75" t="s">
        <v>254</v>
      </c>
      <c r="AL137" t="s">
        <v>100</v>
      </c>
    </row>
    <row r="138" spans="1:38" x14ac:dyDescent="0.25">
      <c r="A138" s="76"/>
      <c r="B138" s="76"/>
      <c r="G138" s="44"/>
      <c r="J138" s="29"/>
      <c r="K138" s="29"/>
      <c r="L138" s="29"/>
      <c r="M138" s="29"/>
      <c r="X138" s="10" t="s">
        <v>121</v>
      </c>
      <c r="AL138" s="74" t="s">
        <v>255</v>
      </c>
    </row>
    <row r="139" spans="1:38" ht="32.25" customHeight="1" x14ac:dyDescent="0.25">
      <c r="A139" s="260" t="str">
        <f>"Sijoittuminen ja yhteistyön päättymisen syy TAVOITETTUJEN nuorten osalta  "&amp;Y12&amp;X10&amp;U8&amp;"(N:"&amp;D89&amp;")"</f>
        <v>Sijoittuminen ja yhteistyön päättymisen syy TAVOITETTUJEN nuorten osalta  - KAIKKI: 01.01.2021-31.12.2021 (N:0)</v>
      </c>
      <c r="B139" s="260"/>
      <c r="C139" s="260"/>
      <c r="D139" s="260"/>
      <c r="E139" s="260"/>
      <c r="F139" s="260"/>
      <c r="G139" s="260"/>
      <c r="J139" s="29"/>
      <c r="K139" s="29"/>
      <c r="L139" s="29"/>
      <c r="M139" s="29"/>
      <c r="X139" s="67" t="s">
        <v>256</v>
      </c>
      <c r="AL139" t="s">
        <v>105</v>
      </c>
    </row>
    <row r="140" spans="1:38" ht="25.5" x14ac:dyDescent="0.25">
      <c r="A140" s="243" t="s">
        <v>257</v>
      </c>
      <c r="B140" s="243"/>
      <c r="C140" s="243"/>
      <c r="D140" s="244" t="s">
        <v>56</v>
      </c>
      <c r="E140" s="244"/>
      <c r="F140" s="16" t="s">
        <v>19</v>
      </c>
      <c r="G140" s="39" t="s">
        <v>57</v>
      </c>
      <c r="J140" s="29"/>
      <c r="K140" s="29"/>
      <c r="L140" s="29"/>
      <c r="M140" s="29"/>
      <c r="V140" s="42" t="s">
        <v>58</v>
      </c>
      <c r="X140" s="53"/>
      <c r="Y140" s="56" t="s">
        <v>39</v>
      </c>
      <c r="Z140" s="16" t="s">
        <v>56</v>
      </c>
      <c r="AA140" s="16" t="s">
        <v>19</v>
      </c>
      <c r="AB140" s="39" t="s">
        <v>123</v>
      </c>
      <c r="AL140" t="s">
        <v>106</v>
      </c>
    </row>
    <row r="141" spans="1:38" x14ac:dyDescent="0.25">
      <c r="A141" s="243"/>
      <c r="B141" s="243"/>
      <c r="C141" s="243"/>
      <c r="D141" s="16" t="s">
        <v>124</v>
      </c>
      <c r="E141" s="16" t="s">
        <v>125</v>
      </c>
      <c r="F141" s="16" t="s">
        <v>124</v>
      </c>
      <c r="G141" s="16" t="s">
        <v>124</v>
      </c>
      <c r="J141" s="29"/>
      <c r="K141" s="29"/>
      <c r="L141" s="29"/>
      <c r="M141" s="29"/>
      <c r="V141" s="77"/>
      <c r="X141" s="53"/>
      <c r="Y141" s="56"/>
      <c r="Z141" s="78"/>
      <c r="AA141" s="78"/>
      <c r="AB141" s="79"/>
    </row>
    <row r="142" spans="1:38" x14ac:dyDescent="0.25">
      <c r="A142" s="230" t="s">
        <v>258</v>
      </c>
      <c r="B142" s="219" t="s">
        <v>259</v>
      </c>
      <c r="C142" s="220" t="s">
        <v>259</v>
      </c>
      <c r="D142" s="202">
        <v>0</v>
      </c>
      <c r="E142" s="68" t="str">
        <f>IFERROR(D142/$D$172,"-")</f>
        <v>-</v>
      </c>
      <c r="F142" s="202">
        <v>0</v>
      </c>
      <c r="G142" s="202">
        <v>0</v>
      </c>
      <c r="J142" s="29"/>
      <c r="K142" s="29"/>
      <c r="L142" s="29"/>
      <c r="M142" s="29"/>
      <c r="V142" s="57">
        <v>0</v>
      </c>
      <c r="X142" s="80" t="s">
        <v>260</v>
      </c>
      <c r="Z142">
        <v>0</v>
      </c>
      <c r="AA142">
        <v>0</v>
      </c>
      <c r="AB142">
        <v>0</v>
      </c>
      <c r="AL142" t="s">
        <v>107</v>
      </c>
    </row>
    <row r="143" spans="1:38" x14ac:dyDescent="0.25">
      <c r="A143" s="231"/>
      <c r="B143" s="219" t="s">
        <v>261</v>
      </c>
      <c r="C143" s="220" t="s">
        <v>261</v>
      </c>
      <c r="D143" s="202">
        <v>0</v>
      </c>
      <c r="E143" s="68" t="str">
        <f t="shared" ref="E143:E171" si="8">IFERROR(D143/$D$172,"-")</f>
        <v>-</v>
      </c>
      <c r="F143" s="202">
        <v>0</v>
      </c>
      <c r="G143" s="202">
        <v>0</v>
      </c>
      <c r="J143" s="29"/>
      <c r="K143" s="29"/>
      <c r="L143" s="29"/>
      <c r="M143" s="29"/>
      <c r="V143" s="57">
        <v>0</v>
      </c>
      <c r="X143" s="72" t="s">
        <v>262</v>
      </c>
      <c r="Y143" s="58" t="s">
        <v>263</v>
      </c>
      <c r="Z143">
        <v>0</v>
      </c>
      <c r="AA143">
        <v>0</v>
      </c>
      <c r="AB143">
        <v>0</v>
      </c>
      <c r="AL143" s="74" t="s">
        <v>264</v>
      </c>
    </row>
    <row r="144" spans="1:38" x14ac:dyDescent="0.25">
      <c r="A144" s="231"/>
      <c r="B144" s="219" t="s">
        <v>265</v>
      </c>
      <c r="C144" s="220" t="s">
        <v>265</v>
      </c>
      <c r="D144" s="202">
        <v>0</v>
      </c>
      <c r="E144" s="68" t="str">
        <f t="shared" si="8"/>
        <v>-</v>
      </c>
      <c r="F144" s="202">
        <v>0</v>
      </c>
      <c r="G144" s="202">
        <v>0</v>
      </c>
      <c r="J144" s="29"/>
      <c r="K144" s="29"/>
      <c r="L144" s="29"/>
      <c r="M144" s="29"/>
      <c r="V144" s="57">
        <v>0</v>
      </c>
      <c r="X144" s="80" t="s">
        <v>266</v>
      </c>
      <c r="Z144">
        <v>0</v>
      </c>
      <c r="AA144">
        <v>0</v>
      </c>
      <c r="AB144">
        <v>0</v>
      </c>
      <c r="AL144" s="74"/>
    </row>
    <row r="145" spans="1:38" x14ac:dyDescent="0.25">
      <c r="A145" s="231"/>
      <c r="B145" s="219" t="s">
        <v>267</v>
      </c>
      <c r="C145" s="220" t="s">
        <v>267</v>
      </c>
      <c r="D145" s="202">
        <v>0</v>
      </c>
      <c r="E145" s="68" t="str">
        <f t="shared" si="8"/>
        <v>-</v>
      </c>
      <c r="F145" s="202">
        <v>0</v>
      </c>
      <c r="G145" s="202">
        <v>0</v>
      </c>
      <c r="J145" s="29"/>
      <c r="K145" s="29"/>
      <c r="L145" s="29"/>
      <c r="M145" s="29"/>
      <c r="V145" s="57">
        <v>0</v>
      </c>
      <c r="X145" s="53" t="s">
        <v>268</v>
      </c>
      <c r="Z145">
        <v>0</v>
      </c>
      <c r="AA145">
        <v>0</v>
      </c>
      <c r="AB145">
        <v>0</v>
      </c>
      <c r="AL145" t="s">
        <v>260</v>
      </c>
    </row>
    <row r="146" spans="1:38" x14ac:dyDescent="0.25">
      <c r="A146" s="232"/>
      <c r="B146" s="219" t="s">
        <v>269</v>
      </c>
      <c r="C146" s="220" t="s">
        <v>269</v>
      </c>
      <c r="D146" s="202">
        <v>0</v>
      </c>
      <c r="E146" s="68" t="str">
        <f t="shared" si="8"/>
        <v>-</v>
      </c>
      <c r="F146" s="202">
        <v>0</v>
      </c>
      <c r="G146" s="202">
        <v>0</v>
      </c>
      <c r="J146" s="29"/>
      <c r="K146" s="29"/>
      <c r="L146" s="29"/>
      <c r="M146" s="29"/>
      <c r="V146" s="57"/>
      <c r="X146" s="72" t="s">
        <v>270</v>
      </c>
      <c r="Z146">
        <v>0</v>
      </c>
      <c r="AA146">
        <v>0</v>
      </c>
      <c r="AB146">
        <v>0</v>
      </c>
    </row>
    <row r="147" spans="1:38" x14ac:dyDescent="0.25">
      <c r="A147" s="233" t="s">
        <v>271</v>
      </c>
      <c r="B147" s="225" t="s">
        <v>759</v>
      </c>
      <c r="C147" s="15" t="s">
        <v>272</v>
      </c>
      <c r="D147" s="202">
        <v>0</v>
      </c>
      <c r="E147" s="68" t="str">
        <f t="shared" si="8"/>
        <v>-</v>
      </c>
      <c r="F147" s="202">
        <v>0</v>
      </c>
      <c r="G147" s="202">
        <v>0</v>
      </c>
      <c r="J147" s="29"/>
      <c r="K147" s="29"/>
      <c r="L147" s="29"/>
      <c r="M147" s="29"/>
      <c r="V147" s="57">
        <v>0</v>
      </c>
      <c r="X147" s="53" t="s">
        <v>273</v>
      </c>
      <c r="Z147">
        <v>0</v>
      </c>
      <c r="AA147">
        <v>0</v>
      </c>
      <c r="AB147">
        <v>0</v>
      </c>
    </row>
    <row r="148" spans="1:38" x14ac:dyDescent="0.25">
      <c r="A148" s="234"/>
      <c r="B148" s="226"/>
      <c r="C148" s="15" t="s">
        <v>763</v>
      </c>
      <c r="D148" s="202">
        <v>0</v>
      </c>
      <c r="E148" s="68" t="str">
        <f t="shared" si="8"/>
        <v>-</v>
      </c>
      <c r="F148" s="202">
        <v>0</v>
      </c>
      <c r="G148" s="202">
        <v>0</v>
      </c>
      <c r="X148" s="72" t="s">
        <v>275</v>
      </c>
      <c r="Z148">
        <v>0</v>
      </c>
      <c r="AA148">
        <v>0</v>
      </c>
      <c r="AB148">
        <v>0</v>
      </c>
    </row>
    <row r="149" spans="1:38" x14ac:dyDescent="0.25">
      <c r="A149" s="234"/>
      <c r="B149" s="219" t="s">
        <v>274</v>
      </c>
      <c r="C149" s="220" t="s">
        <v>274</v>
      </c>
      <c r="D149" s="202">
        <v>0</v>
      </c>
      <c r="E149" s="68" t="str">
        <f t="shared" si="8"/>
        <v>-</v>
      </c>
      <c r="F149" s="202">
        <v>0</v>
      </c>
      <c r="G149" s="202">
        <v>0</v>
      </c>
      <c r="J149" s="29"/>
      <c r="K149" s="29"/>
      <c r="L149" s="29"/>
      <c r="M149" s="29"/>
      <c r="V149" s="57">
        <v>0</v>
      </c>
      <c r="X149" s="72" t="s">
        <v>277</v>
      </c>
      <c r="Y149" s="80" t="s">
        <v>278</v>
      </c>
      <c r="Z149">
        <v>0</v>
      </c>
      <c r="AA149">
        <v>0</v>
      </c>
      <c r="AB149">
        <v>0</v>
      </c>
    </row>
    <row r="150" spans="1:38" x14ac:dyDescent="0.25">
      <c r="A150" s="234"/>
      <c r="B150" s="219" t="s">
        <v>276</v>
      </c>
      <c r="C150" s="220" t="s">
        <v>276</v>
      </c>
      <c r="D150" s="202">
        <v>0</v>
      </c>
      <c r="E150" s="68" t="str">
        <f t="shared" si="8"/>
        <v>-</v>
      </c>
      <c r="F150" s="202">
        <v>0</v>
      </c>
      <c r="G150" s="202">
        <v>0</v>
      </c>
      <c r="J150" s="29"/>
      <c r="K150" s="29"/>
      <c r="L150" s="29"/>
      <c r="M150" s="29"/>
      <c r="V150" s="57">
        <v>0</v>
      </c>
      <c r="X150" s="72" t="s">
        <v>280</v>
      </c>
      <c r="Y150" s="58" t="s">
        <v>281</v>
      </c>
      <c r="Z150">
        <v>0</v>
      </c>
      <c r="AA150">
        <v>0</v>
      </c>
      <c r="AB150">
        <v>0</v>
      </c>
      <c r="AL150" t="s">
        <v>266</v>
      </c>
    </row>
    <row r="151" spans="1:38" x14ac:dyDescent="0.25">
      <c r="A151" s="234"/>
      <c r="B151" s="219" t="s">
        <v>751</v>
      </c>
      <c r="C151" s="220" t="s">
        <v>751</v>
      </c>
      <c r="D151" s="202">
        <v>0</v>
      </c>
      <c r="E151" s="68" t="str">
        <f t="shared" si="8"/>
        <v>-</v>
      </c>
      <c r="F151" s="202">
        <v>0</v>
      </c>
      <c r="G151" s="202">
        <v>0</v>
      </c>
      <c r="J151" s="29"/>
      <c r="K151" s="29"/>
      <c r="L151" s="29"/>
      <c r="M151" s="29"/>
      <c r="V151" s="57">
        <v>0</v>
      </c>
      <c r="X151" s="53" t="s">
        <v>283</v>
      </c>
      <c r="Z151">
        <v>0</v>
      </c>
      <c r="AA151">
        <v>0</v>
      </c>
      <c r="AB151">
        <v>0</v>
      </c>
      <c r="AL151" s="81" t="s">
        <v>284</v>
      </c>
    </row>
    <row r="152" spans="1:38" x14ac:dyDescent="0.25">
      <c r="A152" s="234"/>
      <c r="B152" s="225" t="s">
        <v>282</v>
      </c>
      <c r="C152" s="15" t="s">
        <v>282</v>
      </c>
      <c r="D152" s="202">
        <v>0</v>
      </c>
      <c r="E152" s="68" t="str">
        <f t="shared" si="8"/>
        <v>-</v>
      </c>
      <c r="F152" s="202">
        <v>0</v>
      </c>
      <c r="G152" s="202">
        <v>0</v>
      </c>
      <c r="J152" s="29"/>
      <c r="K152" s="29"/>
      <c r="L152" s="29"/>
      <c r="M152" s="29"/>
      <c r="V152" s="57">
        <v>0</v>
      </c>
      <c r="X152" s="82" t="s">
        <v>285</v>
      </c>
      <c r="Z152">
        <v>0</v>
      </c>
      <c r="AA152">
        <v>0</v>
      </c>
      <c r="AB152">
        <v>0</v>
      </c>
      <c r="AL152" t="s">
        <v>278</v>
      </c>
    </row>
    <row r="153" spans="1:38" x14ac:dyDescent="0.25">
      <c r="A153" s="235"/>
      <c r="B153" s="226" t="s">
        <v>752</v>
      </c>
      <c r="C153" s="15" t="s">
        <v>764</v>
      </c>
      <c r="D153" s="202">
        <v>0</v>
      </c>
      <c r="E153" s="68" t="str">
        <f t="shared" si="8"/>
        <v>-</v>
      </c>
      <c r="F153" s="202">
        <v>0</v>
      </c>
      <c r="G153" s="202">
        <v>0</v>
      </c>
      <c r="J153" s="29"/>
      <c r="K153" s="29"/>
      <c r="L153" s="29"/>
      <c r="M153" s="29"/>
      <c r="V153" s="57">
        <v>0</v>
      </c>
      <c r="X153" s="53" t="s">
        <v>288</v>
      </c>
      <c r="Z153">
        <v>0</v>
      </c>
      <c r="AA153">
        <v>0</v>
      </c>
      <c r="AB153">
        <v>0</v>
      </c>
      <c r="AL153" t="s">
        <v>281</v>
      </c>
    </row>
    <row r="154" spans="1:38" x14ac:dyDescent="0.25">
      <c r="A154" s="233" t="s">
        <v>286</v>
      </c>
      <c r="B154" s="219" t="s">
        <v>287</v>
      </c>
      <c r="C154" s="220" t="s">
        <v>287</v>
      </c>
      <c r="D154" s="202">
        <v>0</v>
      </c>
      <c r="E154" s="68" t="str">
        <f t="shared" si="8"/>
        <v>-</v>
      </c>
      <c r="F154" s="202">
        <v>0</v>
      </c>
      <c r="G154" s="202">
        <v>0</v>
      </c>
      <c r="J154" s="29"/>
      <c r="K154" s="29"/>
      <c r="L154" s="29"/>
      <c r="M154" s="29"/>
      <c r="V154" s="57">
        <v>0</v>
      </c>
      <c r="X154" s="53" t="s">
        <v>290</v>
      </c>
      <c r="Z154">
        <v>0</v>
      </c>
      <c r="AA154">
        <v>0</v>
      </c>
      <c r="AB154">
        <v>0</v>
      </c>
      <c r="AL154" t="s">
        <v>273</v>
      </c>
    </row>
    <row r="155" spans="1:38" x14ac:dyDescent="0.25">
      <c r="A155" s="234"/>
      <c r="B155" s="219" t="s">
        <v>289</v>
      </c>
      <c r="C155" s="220" t="s">
        <v>289</v>
      </c>
      <c r="D155" s="202">
        <v>0</v>
      </c>
      <c r="E155" s="68" t="str">
        <f t="shared" si="8"/>
        <v>-</v>
      </c>
      <c r="F155" s="202">
        <v>0</v>
      </c>
      <c r="G155" s="202">
        <v>0</v>
      </c>
      <c r="J155" s="29"/>
      <c r="K155" s="29"/>
      <c r="L155" s="29"/>
      <c r="M155" s="29"/>
      <c r="V155" s="57">
        <v>0</v>
      </c>
      <c r="X155" s="53" t="s">
        <v>292</v>
      </c>
      <c r="Z155">
        <v>0</v>
      </c>
      <c r="AA155">
        <v>0</v>
      </c>
      <c r="AB155">
        <v>0</v>
      </c>
      <c r="AL155" t="s">
        <v>283</v>
      </c>
    </row>
    <row r="156" spans="1:38" ht="15" customHeight="1" x14ac:dyDescent="0.25">
      <c r="A156" s="235"/>
      <c r="B156" s="219" t="s">
        <v>291</v>
      </c>
      <c r="C156" s="220" t="s">
        <v>291</v>
      </c>
      <c r="D156" s="202">
        <v>0</v>
      </c>
      <c r="E156" s="68" t="str">
        <f t="shared" si="8"/>
        <v>-</v>
      </c>
      <c r="F156" s="202">
        <v>0</v>
      </c>
      <c r="G156" s="202">
        <v>0</v>
      </c>
      <c r="J156" s="29"/>
      <c r="K156" s="29"/>
      <c r="L156" s="29"/>
      <c r="M156" s="29"/>
      <c r="V156" s="57">
        <v>0</v>
      </c>
      <c r="X156" s="53" t="s">
        <v>295</v>
      </c>
      <c r="Z156">
        <v>0</v>
      </c>
      <c r="AA156">
        <v>0</v>
      </c>
      <c r="AB156">
        <v>0</v>
      </c>
      <c r="AL156" t="s">
        <v>285</v>
      </c>
    </row>
    <row r="157" spans="1:38" x14ac:dyDescent="0.25">
      <c r="A157" s="230" t="s">
        <v>293</v>
      </c>
      <c r="B157" s="219" t="s">
        <v>294</v>
      </c>
      <c r="C157" s="220" t="s">
        <v>294</v>
      </c>
      <c r="D157" s="202">
        <v>0</v>
      </c>
      <c r="E157" s="68" t="str">
        <f t="shared" si="8"/>
        <v>-</v>
      </c>
      <c r="F157" s="202">
        <v>0</v>
      </c>
      <c r="G157" s="202">
        <v>0</v>
      </c>
      <c r="J157" s="29"/>
      <c r="K157" s="29"/>
      <c r="L157" s="29"/>
      <c r="M157" s="29"/>
      <c r="V157" s="57">
        <v>0</v>
      </c>
      <c r="X157" s="82" t="s">
        <v>296</v>
      </c>
      <c r="Z157">
        <v>0</v>
      </c>
      <c r="AA157">
        <v>0</v>
      </c>
      <c r="AB157">
        <v>0</v>
      </c>
    </row>
    <row r="158" spans="1:38" x14ac:dyDescent="0.25">
      <c r="A158" s="231"/>
      <c r="B158" s="219" t="s">
        <v>297</v>
      </c>
      <c r="C158" s="220" t="s">
        <v>297</v>
      </c>
      <c r="D158" s="202">
        <v>0</v>
      </c>
      <c r="E158" s="68" t="str">
        <f t="shared" si="8"/>
        <v>-</v>
      </c>
      <c r="F158" s="202">
        <v>0</v>
      </c>
      <c r="G158" s="202">
        <v>0</v>
      </c>
      <c r="J158" s="29"/>
      <c r="K158" s="29"/>
      <c r="L158" s="29"/>
      <c r="M158" s="29"/>
      <c r="V158" s="57"/>
      <c r="X158" s="72" t="s">
        <v>298</v>
      </c>
      <c r="Z158">
        <v>0</v>
      </c>
      <c r="AA158">
        <v>0</v>
      </c>
      <c r="AB158">
        <v>0</v>
      </c>
    </row>
    <row r="159" spans="1:38" x14ac:dyDescent="0.25">
      <c r="A159" s="232"/>
      <c r="B159" s="219" t="s">
        <v>299</v>
      </c>
      <c r="C159" s="220" t="s">
        <v>299</v>
      </c>
      <c r="D159" s="202">
        <v>0</v>
      </c>
      <c r="E159" s="68" t="str">
        <f t="shared" si="8"/>
        <v>-</v>
      </c>
      <c r="F159" s="202">
        <v>0</v>
      </c>
      <c r="G159" s="202">
        <v>0</v>
      </c>
      <c r="J159" s="29"/>
      <c r="K159" s="29"/>
      <c r="L159" s="29"/>
      <c r="M159" s="29"/>
      <c r="V159" s="57">
        <v>0</v>
      </c>
      <c r="X159" s="53" t="s">
        <v>300</v>
      </c>
      <c r="Z159">
        <v>0</v>
      </c>
      <c r="AA159">
        <v>0</v>
      </c>
      <c r="AB159">
        <v>0</v>
      </c>
      <c r="AL159" t="s">
        <v>288</v>
      </c>
    </row>
    <row r="160" spans="1:38" x14ac:dyDescent="0.25">
      <c r="A160" s="230" t="s">
        <v>301</v>
      </c>
      <c r="B160" s="219" t="s">
        <v>302</v>
      </c>
      <c r="C160" s="220" t="s">
        <v>302</v>
      </c>
      <c r="D160" s="202">
        <v>0</v>
      </c>
      <c r="E160" s="68" t="str">
        <f t="shared" si="8"/>
        <v>-</v>
      </c>
      <c r="F160" s="202">
        <v>0</v>
      </c>
      <c r="G160" s="202">
        <v>0</v>
      </c>
      <c r="J160" s="29"/>
      <c r="K160" s="29"/>
      <c r="L160" s="29"/>
      <c r="M160" s="29"/>
      <c r="V160" s="57">
        <v>0</v>
      </c>
      <c r="X160" s="53" t="s">
        <v>303</v>
      </c>
      <c r="Z160">
        <v>0</v>
      </c>
      <c r="AA160">
        <v>0</v>
      </c>
      <c r="AB160">
        <v>0</v>
      </c>
    </row>
    <row r="161" spans="1:38" x14ac:dyDescent="0.25">
      <c r="A161" s="231"/>
      <c r="B161" s="219" t="s">
        <v>304</v>
      </c>
      <c r="C161" s="220" t="s">
        <v>304</v>
      </c>
      <c r="D161" s="202">
        <v>0</v>
      </c>
      <c r="E161" s="68" t="str">
        <f t="shared" si="8"/>
        <v>-</v>
      </c>
      <c r="F161" s="202">
        <v>0</v>
      </c>
      <c r="G161" s="202">
        <v>0</v>
      </c>
      <c r="J161" s="29"/>
      <c r="K161" s="29"/>
      <c r="L161" s="29"/>
      <c r="M161" s="29"/>
      <c r="V161" s="57">
        <v>0</v>
      </c>
      <c r="X161" s="53" t="s">
        <v>305</v>
      </c>
      <c r="Z161">
        <v>0</v>
      </c>
      <c r="AA161">
        <v>0</v>
      </c>
      <c r="AB161">
        <v>0</v>
      </c>
      <c r="AL161" t="s">
        <v>292</v>
      </c>
    </row>
    <row r="162" spans="1:38" x14ac:dyDescent="0.25">
      <c r="A162" s="231"/>
      <c r="B162" s="219" t="s">
        <v>306</v>
      </c>
      <c r="C162" s="220" t="s">
        <v>306</v>
      </c>
      <c r="D162" s="202">
        <v>0</v>
      </c>
      <c r="E162" s="68" t="str">
        <f t="shared" si="8"/>
        <v>-</v>
      </c>
      <c r="F162" s="202">
        <v>0</v>
      </c>
      <c r="G162" s="202">
        <v>0</v>
      </c>
      <c r="J162" s="29"/>
      <c r="K162" s="29"/>
      <c r="L162" s="29"/>
      <c r="M162" s="29"/>
      <c r="V162" s="57">
        <v>0</v>
      </c>
      <c r="X162" s="53" t="s">
        <v>307</v>
      </c>
      <c r="Z162">
        <v>0</v>
      </c>
      <c r="AA162">
        <v>0</v>
      </c>
      <c r="AB162">
        <v>0</v>
      </c>
      <c r="AL162" s="81" t="s">
        <v>308</v>
      </c>
    </row>
    <row r="163" spans="1:38" x14ac:dyDescent="0.25">
      <c r="A163" s="231"/>
      <c r="B163" s="219" t="s">
        <v>309</v>
      </c>
      <c r="C163" s="220" t="s">
        <v>309</v>
      </c>
      <c r="D163" s="202">
        <v>0</v>
      </c>
      <c r="E163" s="68" t="str">
        <f t="shared" si="8"/>
        <v>-</v>
      </c>
      <c r="F163" s="202">
        <v>0</v>
      </c>
      <c r="G163" s="202">
        <v>0</v>
      </c>
      <c r="J163" s="29"/>
      <c r="K163" s="29"/>
      <c r="L163" s="29"/>
      <c r="M163" s="29"/>
      <c r="V163" s="57">
        <v>0</v>
      </c>
      <c r="X163" s="53" t="s">
        <v>310</v>
      </c>
      <c r="Z163">
        <v>0</v>
      </c>
      <c r="AA163">
        <v>0</v>
      </c>
      <c r="AB163">
        <v>0</v>
      </c>
      <c r="AL163" s="81"/>
    </row>
    <row r="164" spans="1:38" x14ac:dyDescent="0.25">
      <c r="A164" s="231"/>
      <c r="B164" s="219" t="s">
        <v>311</v>
      </c>
      <c r="C164" s="220" t="s">
        <v>311</v>
      </c>
      <c r="D164" s="202">
        <v>0</v>
      </c>
      <c r="E164" s="68" t="str">
        <f t="shared" si="8"/>
        <v>-</v>
      </c>
      <c r="F164" s="202">
        <v>0</v>
      </c>
      <c r="G164" s="202">
        <v>0</v>
      </c>
      <c r="J164" s="29"/>
      <c r="K164" s="29"/>
      <c r="L164" s="29"/>
      <c r="M164" s="29"/>
      <c r="V164" s="57">
        <v>0</v>
      </c>
      <c r="X164" s="53" t="s">
        <v>312</v>
      </c>
      <c r="Z164">
        <v>0</v>
      </c>
      <c r="AA164">
        <v>0</v>
      </c>
      <c r="AB164">
        <v>0</v>
      </c>
      <c r="AL164" t="s">
        <v>296</v>
      </c>
    </row>
    <row r="165" spans="1:38" x14ac:dyDescent="0.25">
      <c r="A165" s="232"/>
      <c r="B165" s="219" t="s">
        <v>313</v>
      </c>
      <c r="C165" s="220" t="s">
        <v>313</v>
      </c>
      <c r="D165" s="202">
        <v>0</v>
      </c>
      <c r="E165" s="68" t="str">
        <f t="shared" si="8"/>
        <v>-</v>
      </c>
      <c r="F165" s="202">
        <v>0</v>
      </c>
      <c r="G165" s="202">
        <v>0</v>
      </c>
      <c r="J165" s="29"/>
      <c r="K165" s="29"/>
      <c r="L165" s="29"/>
      <c r="M165" s="29"/>
      <c r="V165" s="57">
        <v>0</v>
      </c>
      <c r="X165" s="53" t="s">
        <v>314</v>
      </c>
      <c r="Z165">
        <v>0</v>
      </c>
      <c r="AA165">
        <v>0</v>
      </c>
      <c r="AB165">
        <v>0</v>
      </c>
      <c r="AL165" t="s">
        <v>300</v>
      </c>
    </row>
    <row r="166" spans="1:38" x14ac:dyDescent="0.25">
      <c r="A166" s="230" t="s">
        <v>315</v>
      </c>
      <c r="B166" s="219" t="s">
        <v>316</v>
      </c>
      <c r="C166" s="220" t="s">
        <v>316</v>
      </c>
      <c r="D166" s="202">
        <v>0</v>
      </c>
      <c r="E166" s="68" t="str">
        <f t="shared" si="8"/>
        <v>-</v>
      </c>
      <c r="F166" s="202">
        <v>0</v>
      </c>
      <c r="G166" s="202">
        <v>0</v>
      </c>
      <c r="J166" s="29"/>
      <c r="K166" s="29"/>
      <c r="L166" s="29"/>
      <c r="M166" s="29"/>
      <c r="V166" s="57">
        <v>0</v>
      </c>
      <c r="X166" s="53" t="s">
        <v>317</v>
      </c>
      <c r="Z166">
        <v>0</v>
      </c>
      <c r="AA166">
        <v>0</v>
      </c>
      <c r="AB166">
        <v>0</v>
      </c>
      <c r="AL166" t="s">
        <v>303</v>
      </c>
    </row>
    <row r="167" spans="1:38" x14ac:dyDescent="0.25">
      <c r="A167" s="231"/>
      <c r="B167" s="219" t="s">
        <v>318</v>
      </c>
      <c r="C167" s="220" t="s">
        <v>318</v>
      </c>
      <c r="D167" s="202">
        <v>0</v>
      </c>
      <c r="E167" s="68" t="str">
        <f t="shared" si="8"/>
        <v>-</v>
      </c>
      <c r="F167" s="202">
        <v>0</v>
      </c>
      <c r="G167" s="202">
        <v>0</v>
      </c>
      <c r="J167" s="29"/>
      <c r="K167" s="29"/>
      <c r="L167" s="29"/>
      <c r="M167" s="29"/>
      <c r="V167" s="57">
        <v>0</v>
      </c>
      <c r="X167" s="53" t="s">
        <v>319</v>
      </c>
      <c r="Z167">
        <v>0</v>
      </c>
      <c r="AA167">
        <v>0</v>
      </c>
      <c r="AB167">
        <v>0</v>
      </c>
      <c r="AL167" s="81" t="s">
        <v>320</v>
      </c>
    </row>
    <row r="168" spans="1:38" x14ac:dyDescent="0.25">
      <c r="A168" s="231"/>
      <c r="B168" s="245" t="s">
        <v>323</v>
      </c>
      <c r="C168" s="15" t="s">
        <v>321</v>
      </c>
      <c r="D168" s="202">
        <v>0</v>
      </c>
      <c r="E168" s="68" t="str">
        <f t="shared" si="8"/>
        <v>-</v>
      </c>
      <c r="F168" s="202">
        <v>0</v>
      </c>
      <c r="G168" s="202">
        <v>0</v>
      </c>
      <c r="J168" s="29"/>
      <c r="K168" s="29"/>
      <c r="L168" s="29"/>
      <c r="M168" s="29"/>
      <c r="V168" s="57"/>
      <c r="X168" s="72" t="s">
        <v>322</v>
      </c>
      <c r="Z168">
        <v>0</v>
      </c>
      <c r="AA168">
        <v>0</v>
      </c>
      <c r="AB168">
        <v>0</v>
      </c>
    </row>
    <row r="169" spans="1:38" x14ac:dyDescent="0.25">
      <c r="A169" s="231"/>
      <c r="B169" s="246"/>
      <c r="C169" s="15" t="s">
        <v>323</v>
      </c>
      <c r="D169" s="202">
        <v>0</v>
      </c>
      <c r="E169" s="68" t="str">
        <f t="shared" si="8"/>
        <v>-</v>
      </c>
      <c r="F169" s="202">
        <v>0</v>
      </c>
      <c r="G169" s="202">
        <v>0</v>
      </c>
      <c r="J169" s="29"/>
      <c r="K169" s="29"/>
      <c r="L169" s="29"/>
      <c r="M169" s="29"/>
      <c r="V169" s="57">
        <v>0</v>
      </c>
      <c r="X169" s="53" t="s">
        <v>324</v>
      </c>
      <c r="Z169">
        <v>0</v>
      </c>
      <c r="AA169">
        <v>0</v>
      </c>
      <c r="AB169">
        <v>0</v>
      </c>
    </row>
    <row r="170" spans="1:38" x14ac:dyDescent="0.25">
      <c r="A170" s="232"/>
      <c r="B170" s="247"/>
      <c r="C170" s="15" t="s">
        <v>325</v>
      </c>
      <c r="D170" s="202">
        <v>0</v>
      </c>
      <c r="E170" s="68" t="str">
        <f t="shared" si="8"/>
        <v>-</v>
      </c>
      <c r="F170" s="202">
        <v>0</v>
      </c>
      <c r="G170" s="202">
        <v>0</v>
      </c>
      <c r="J170" s="29"/>
      <c r="K170" s="29"/>
      <c r="L170" s="29"/>
      <c r="M170" s="29"/>
      <c r="V170" s="57">
        <v>0</v>
      </c>
      <c r="X170" t="s">
        <v>109</v>
      </c>
      <c r="Z170">
        <v>0</v>
      </c>
      <c r="AA170">
        <v>0</v>
      </c>
      <c r="AB170">
        <v>0</v>
      </c>
      <c r="AL170" t="s">
        <v>307</v>
      </c>
    </row>
    <row r="171" spans="1:38" x14ac:dyDescent="0.25">
      <c r="A171" s="83" t="s">
        <v>246</v>
      </c>
      <c r="B171" s="15" t="s">
        <v>246</v>
      </c>
      <c r="C171" s="15" t="s">
        <v>246</v>
      </c>
      <c r="D171" s="202">
        <v>0</v>
      </c>
      <c r="E171" s="68" t="str">
        <f t="shared" si="8"/>
        <v>-</v>
      </c>
      <c r="F171" s="202">
        <v>0</v>
      </c>
      <c r="G171" s="202">
        <v>0</v>
      </c>
      <c r="J171" s="29"/>
      <c r="K171" s="29"/>
      <c r="L171" s="29"/>
      <c r="M171" s="29"/>
      <c r="V171" s="57">
        <v>0</v>
      </c>
      <c r="X171" s="53" t="s">
        <v>326</v>
      </c>
      <c r="Z171">
        <v>0</v>
      </c>
      <c r="AA171">
        <v>0</v>
      </c>
      <c r="AB171">
        <v>0</v>
      </c>
      <c r="AL171" t="s">
        <v>310</v>
      </c>
    </row>
    <row r="172" spans="1:38" x14ac:dyDescent="0.25">
      <c r="A172" s="257" t="s">
        <v>327</v>
      </c>
      <c r="B172" s="258"/>
      <c r="C172" s="259"/>
      <c r="D172" s="189">
        <f>SUM(D142:D171)</f>
        <v>0</v>
      </c>
      <c r="E172" s="205">
        <f>SUM(E142:E171)</f>
        <v>0</v>
      </c>
      <c r="F172" s="189">
        <f>SUM(F142:F171)</f>
        <v>0</v>
      </c>
      <c r="G172" s="189">
        <f>SUM(G142:G171)</f>
        <v>0</v>
      </c>
      <c r="J172" s="29"/>
      <c r="K172" s="29"/>
      <c r="L172" s="29"/>
      <c r="M172" s="29"/>
      <c r="V172" s="54">
        <f>SUM(V142:V171)</f>
        <v>0</v>
      </c>
      <c r="AL172" t="s">
        <v>312</v>
      </c>
    </row>
    <row r="173" spans="1:38" x14ac:dyDescent="0.25">
      <c r="A173" s="73" t="s">
        <v>328</v>
      </c>
      <c r="B173" s="73"/>
      <c r="J173" s="29"/>
      <c r="K173" s="29"/>
      <c r="L173" s="29"/>
      <c r="M173" s="29"/>
      <c r="V173" s="84">
        <f>SUM(V142:V169,V171)</f>
        <v>0</v>
      </c>
      <c r="AL173" t="s">
        <v>314</v>
      </c>
    </row>
    <row r="174" spans="1:38" x14ac:dyDescent="0.25">
      <c r="A174" s="46" t="str">
        <f>"*miehet ja muun sukupuoliset (N: "&amp;$V$21&amp;")"</f>
        <v>*miehet ja muun sukupuoliset (N: 0)</v>
      </c>
      <c r="B174" s="46"/>
      <c r="J174" s="29"/>
      <c r="K174" s="29"/>
      <c r="L174" s="29"/>
      <c r="M174" s="29"/>
    </row>
    <row r="175" spans="1:38" x14ac:dyDescent="0.25">
      <c r="A175" s="76"/>
      <c r="B175" s="76"/>
      <c r="G175" s="44"/>
      <c r="J175" s="29"/>
      <c r="K175" s="29"/>
      <c r="L175" s="29"/>
      <c r="M175" s="29"/>
    </row>
    <row r="176" spans="1:38" x14ac:dyDescent="0.25">
      <c r="G176" s="44" t="str">
        <f>IF(E176+F176=D176,"",D176-E176-F176)</f>
        <v/>
      </c>
      <c r="AJ176" s="81" t="s">
        <v>329</v>
      </c>
    </row>
    <row r="177" spans="1:36" ht="29.25" customHeight="1" x14ac:dyDescent="0.25">
      <c r="A177" s="260" t="str">
        <f>"TAVOITETTUJEN nuorten koulutustilanne aloitettaessa "&amp;Y12&amp;X10&amp;U8</f>
        <v xml:space="preserve">TAVOITETTUJEN nuorten koulutustilanne aloitettaessa - KAIKKI: 01.01.2021-31.12.2021 </v>
      </c>
      <c r="B177" s="260"/>
      <c r="C177" s="260"/>
      <c r="D177" s="260"/>
      <c r="E177" s="260"/>
      <c r="F177" s="260"/>
      <c r="G177" s="260"/>
      <c r="AJ177" t="s">
        <v>319</v>
      </c>
    </row>
    <row r="178" spans="1:36" x14ac:dyDescent="0.25">
      <c r="A178" s="243" t="s">
        <v>330</v>
      </c>
      <c r="B178" s="243"/>
      <c r="C178" s="243"/>
      <c r="D178" s="244" t="s">
        <v>56</v>
      </c>
      <c r="E178" s="244"/>
      <c r="F178" s="16" t="s">
        <v>19</v>
      </c>
      <c r="G178" s="39" t="s">
        <v>57</v>
      </c>
      <c r="AJ178" t="s">
        <v>317</v>
      </c>
    </row>
    <row r="179" spans="1:36" x14ac:dyDescent="0.25">
      <c r="A179" s="243"/>
      <c r="B179" s="243"/>
      <c r="C179" s="243"/>
      <c r="D179" s="16" t="s">
        <v>124</v>
      </c>
      <c r="E179" s="16" t="s">
        <v>125</v>
      </c>
      <c r="F179" s="16" t="s">
        <v>124</v>
      </c>
      <c r="G179" s="16" t="s">
        <v>124</v>
      </c>
    </row>
    <row r="180" spans="1:36" x14ac:dyDescent="0.25">
      <c r="A180" s="230" t="s">
        <v>127</v>
      </c>
      <c r="B180" s="219" t="s">
        <v>331</v>
      </c>
      <c r="C180" s="220" t="s">
        <v>331</v>
      </c>
      <c r="D180" s="202">
        <v>0</v>
      </c>
      <c r="E180" s="68" t="str">
        <f>IFERROR(D180/$D$197,"-")</f>
        <v>-</v>
      </c>
      <c r="F180" s="202">
        <v>0</v>
      </c>
      <c r="G180" s="202">
        <v>0</v>
      </c>
      <c r="T180" s="199"/>
      <c r="W180" t="s">
        <v>332</v>
      </c>
      <c r="X180" s="27" t="s">
        <v>332</v>
      </c>
      <c r="AJ180" t="s">
        <v>324</v>
      </c>
    </row>
    <row r="181" spans="1:36" x14ac:dyDescent="0.25">
      <c r="A181" s="231"/>
      <c r="B181" s="219" t="s">
        <v>333</v>
      </c>
      <c r="C181" s="220" t="s">
        <v>333</v>
      </c>
      <c r="D181" s="202">
        <v>0</v>
      </c>
      <c r="E181" s="68" t="str">
        <f t="shared" ref="E181:E196" si="9">IFERROR(D181/$D$197,"-")</f>
        <v>-</v>
      </c>
      <c r="F181" s="202">
        <v>0</v>
      </c>
      <c r="G181" s="202">
        <v>0</v>
      </c>
      <c r="T181" s="200"/>
      <c r="W181" t="s">
        <v>334</v>
      </c>
      <c r="X181" s="27" t="s">
        <v>334</v>
      </c>
      <c r="AJ181" t="s">
        <v>326</v>
      </c>
    </row>
    <row r="182" spans="1:36" x14ac:dyDescent="0.25">
      <c r="A182" s="232"/>
      <c r="B182" s="219" t="s">
        <v>335</v>
      </c>
      <c r="C182" s="220" t="s">
        <v>335</v>
      </c>
      <c r="D182" s="202">
        <v>0</v>
      </c>
      <c r="E182" s="68" t="str">
        <f t="shared" si="9"/>
        <v>-</v>
      </c>
      <c r="F182" s="202">
        <v>0</v>
      </c>
      <c r="G182" s="202">
        <v>0</v>
      </c>
      <c r="T182" s="200"/>
      <c r="W182" t="s">
        <v>336</v>
      </c>
      <c r="X182" s="27" t="s">
        <v>336</v>
      </c>
      <c r="AA182" s="26"/>
      <c r="AB182" s="26"/>
    </row>
    <row r="183" spans="1:36" x14ac:dyDescent="0.25">
      <c r="A183" s="230" t="s">
        <v>130</v>
      </c>
      <c r="B183" s="219" t="s">
        <v>337</v>
      </c>
      <c r="C183" s="220" t="s">
        <v>337</v>
      </c>
      <c r="D183" s="202">
        <v>0</v>
      </c>
      <c r="E183" s="68" t="str">
        <f t="shared" si="9"/>
        <v>-</v>
      </c>
      <c r="F183" s="202">
        <v>0</v>
      </c>
      <c r="G183" s="202">
        <v>0</v>
      </c>
      <c r="T183" s="200"/>
      <c r="W183" t="s">
        <v>338</v>
      </c>
      <c r="X183" s="27" t="s">
        <v>338</v>
      </c>
      <c r="Y183" s="26"/>
      <c r="Z183" s="26"/>
      <c r="AA183" s="26"/>
      <c r="AB183" s="26"/>
      <c r="AC183" s="26"/>
      <c r="AD183" s="26"/>
      <c r="AE183" s="26"/>
      <c r="AF183" s="26"/>
      <c r="AG183" s="26"/>
    </row>
    <row r="184" spans="1:36" x14ac:dyDescent="0.25">
      <c r="A184" s="231"/>
      <c r="B184" s="219" t="s">
        <v>339</v>
      </c>
      <c r="C184" s="220" t="s">
        <v>339</v>
      </c>
      <c r="D184" s="202">
        <v>0</v>
      </c>
      <c r="E184" s="68" t="str">
        <f t="shared" si="9"/>
        <v>-</v>
      </c>
      <c r="F184" s="202">
        <v>0</v>
      </c>
      <c r="G184" s="202">
        <v>0</v>
      </c>
      <c r="T184" s="200"/>
      <c r="W184" t="s">
        <v>340</v>
      </c>
      <c r="X184" s="27" t="s">
        <v>340</v>
      </c>
      <c r="Y184" s="26"/>
      <c r="Z184" s="26"/>
      <c r="AA184" s="26"/>
      <c r="AB184" s="26"/>
      <c r="AC184" s="26"/>
      <c r="AD184" s="26"/>
      <c r="AE184" s="26"/>
      <c r="AF184" s="26"/>
      <c r="AG184" s="26"/>
    </row>
    <row r="185" spans="1:36" x14ac:dyDescent="0.25">
      <c r="A185" s="231"/>
      <c r="B185" s="219" t="s">
        <v>341</v>
      </c>
      <c r="C185" s="220" t="s">
        <v>341</v>
      </c>
      <c r="D185" s="202">
        <v>0</v>
      </c>
      <c r="E185" s="68" t="str">
        <f t="shared" si="9"/>
        <v>-</v>
      </c>
      <c r="F185" s="202">
        <v>0</v>
      </c>
      <c r="G185" s="202">
        <v>0</v>
      </c>
      <c r="T185" s="199"/>
      <c r="W185" t="s">
        <v>342</v>
      </c>
      <c r="X185" s="27" t="s">
        <v>342</v>
      </c>
      <c r="Y185" s="26"/>
      <c r="Z185" s="26"/>
      <c r="AA185" s="26"/>
      <c r="AB185" s="26"/>
      <c r="AC185" s="26"/>
      <c r="AD185" s="26"/>
      <c r="AE185" s="26"/>
      <c r="AF185" s="26"/>
      <c r="AG185" s="26"/>
    </row>
    <row r="186" spans="1:36" x14ac:dyDescent="0.25">
      <c r="A186" s="232"/>
      <c r="B186" s="219" t="s">
        <v>343</v>
      </c>
      <c r="C186" s="220" t="s">
        <v>343</v>
      </c>
      <c r="D186" s="202">
        <v>0</v>
      </c>
      <c r="E186" s="68" t="str">
        <f t="shared" si="9"/>
        <v>-</v>
      </c>
      <c r="F186" s="202">
        <v>0</v>
      </c>
      <c r="G186" s="202">
        <v>0</v>
      </c>
      <c r="T186" s="200"/>
      <c r="W186" t="s">
        <v>344</v>
      </c>
      <c r="X186" s="27" t="s">
        <v>344</v>
      </c>
      <c r="Y186" s="26"/>
      <c r="Z186" s="26"/>
      <c r="AA186" s="26"/>
      <c r="AB186" s="26"/>
      <c r="AC186" s="26"/>
      <c r="AD186" s="26"/>
      <c r="AE186" s="26"/>
      <c r="AF186" s="26"/>
      <c r="AG186" s="26"/>
    </row>
    <row r="187" spans="1:36" x14ac:dyDescent="0.25">
      <c r="A187" s="230" t="s">
        <v>345</v>
      </c>
      <c r="B187" s="219" t="s">
        <v>346</v>
      </c>
      <c r="C187" s="220" t="s">
        <v>346</v>
      </c>
      <c r="D187" s="202">
        <v>0</v>
      </c>
      <c r="E187" s="68" t="str">
        <f t="shared" si="9"/>
        <v>-</v>
      </c>
      <c r="F187" s="202">
        <v>0</v>
      </c>
      <c r="G187" s="202">
        <v>0</v>
      </c>
      <c r="T187" s="200"/>
      <c r="W187" t="s">
        <v>347</v>
      </c>
      <c r="X187" s="45" t="s">
        <v>347</v>
      </c>
      <c r="Y187" s="26"/>
      <c r="Z187" s="26"/>
      <c r="AA187" s="26"/>
      <c r="AB187" s="26"/>
      <c r="AC187" s="26"/>
      <c r="AD187" s="26"/>
      <c r="AE187" s="26"/>
      <c r="AF187" s="26"/>
      <c r="AG187" s="26"/>
    </row>
    <row r="188" spans="1:36" x14ac:dyDescent="0.25">
      <c r="A188" s="231"/>
      <c r="B188" s="219" t="s">
        <v>348</v>
      </c>
      <c r="C188" s="220" t="s">
        <v>348</v>
      </c>
      <c r="D188" s="202">
        <v>0</v>
      </c>
      <c r="E188" s="68" t="str">
        <f t="shared" si="9"/>
        <v>-</v>
      </c>
      <c r="F188" s="202">
        <v>0</v>
      </c>
      <c r="G188" s="202">
        <v>0</v>
      </c>
      <c r="T188" s="200"/>
      <c r="W188" t="s">
        <v>349</v>
      </c>
      <c r="X188" s="45" t="s">
        <v>349</v>
      </c>
      <c r="Y188" s="26"/>
      <c r="Z188" s="26"/>
      <c r="AA188" s="26"/>
      <c r="AB188" s="26"/>
      <c r="AC188" s="26"/>
      <c r="AD188" s="26"/>
      <c r="AE188" s="26"/>
      <c r="AF188" s="26"/>
      <c r="AG188" s="26"/>
    </row>
    <row r="189" spans="1:36" x14ac:dyDescent="0.25">
      <c r="A189" s="232"/>
      <c r="B189" s="219" t="s">
        <v>350</v>
      </c>
      <c r="C189" s="220" t="s">
        <v>350</v>
      </c>
      <c r="D189" s="202">
        <v>0</v>
      </c>
      <c r="E189" s="68" t="str">
        <f t="shared" si="9"/>
        <v>-</v>
      </c>
      <c r="F189" s="202">
        <v>0</v>
      </c>
      <c r="G189" s="202">
        <v>0</v>
      </c>
      <c r="T189" s="200"/>
      <c r="W189" t="s">
        <v>351</v>
      </c>
      <c r="X189" s="45" t="s">
        <v>351</v>
      </c>
      <c r="Y189" s="26"/>
      <c r="Z189" s="26"/>
      <c r="AA189" s="26"/>
      <c r="AB189" s="26"/>
      <c r="AC189" s="26"/>
      <c r="AD189" s="26"/>
      <c r="AE189" s="26"/>
      <c r="AF189" s="26"/>
      <c r="AG189" s="26"/>
    </row>
    <row r="190" spans="1:36" x14ac:dyDescent="0.25">
      <c r="A190" s="230" t="s">
        <v>352</v>
      </c>
      <c r="B190" s="219" t="s">
        <v>353</v>
      </c>
      <c r="C190" s="220" t="s">
        <v>353</v>
      </c>
      <c r="D190" s="202">
        <v>0</v>
      </c>
      <c r="E190" s="68" t="str">
        <f t="shared" si="9"/>
        <v>-</v>
      </c>
      <c r="F190" s="202">
        <v>0</v>
      </c>
      <c r="G190" s="202">
        <v>0</v>
      </c>
      <c r="T190" s="199"/>
      <c r="W190" t="s">
        <v>354</v>
      </c>
      <c r="X190" s="45" t="s">
        <v>354</v>
      </c>
      <c r="Y190" s="26"/>
      <c r="Z190" s="26"/>
      <c r="AC190" s="26"/>
      <c r="AD190" s="26"/>
      <c r="AE190" s="26"/>
      <c r="AF190" s="26"/>
      <c r="AG190" s="26"/>
    </row>
    <row r="191" spans="1:36" x14ac:dyDescent="0.25">
      <c r="A191" s="231"/>
      <c r="B191" s="219" t="s">
        <v>355</v>
      </c>
      <c r="C191" s="220" t="s">
        <v>355</v>
      </c>
      <c r="D191" s="202">
        <v>0</v>
      </c>
      <c r="E191" s="68" t="str">
        <f t="shared" si="9"/>
        <v>-</v>
      </c>
      <c r="F191" s="202">
        <v>0</v>
      </c>
      <c r="G191" s="202">
        <v>0</v>
      </c>
      <c r="T191" s="199"/>
      <c r="W191" t="s">
        <v>356</v>
      </c>
      <c r="X191" s="45" t="s">
        <v>356</v>
      </c>
    </row>
    <row r="192" spans="1:36" x14ac:dyDescent="0.25">
      <c r="A192" s="232"/>
      <c r="B192" s="219" t="s">
        <v>357</v>
      </c>
      <c r="C192" s="220" t="s">
        <v>357</v>
      </c>
      <c r="D192" s="202">
        <v>0</v>
      </c>
      <c r="E192" s="68" t="str">
        <f t="shared" si="9"/>
        <v>-</v>
      </c>
      <c r="F192" s="202">
        <v>0</v>
      </c>
      <c r="G192" s="202">
        <v>0</v>
      </c>
      <c r="T192" s="199"/>
      <c r="W192" t="s">
        <v>358</v>
      </c>
      <c r="X192" s="45" t="s">
        <v>358</v>
      </c>
    </row>
    <row r="193" spans="1:24" x14ac:dyDescent="0.25">
      <c r="A193" s="230" t="s">
        <v>359</v>
      </c>
      <c r="B193" s="219" t="s">
        <v>360</v>
      </c>
      <c r="C193" s="220" t="s">
        <v>360</v>
      </c>
      <c r="D193" s="202">
        <v>0</v>
      </c>
      <c r="E193" s="68" t="str">
        <f t="shared" si="9"/>
        <v>-</v>
      </c>
      <c r="F193" s="202">
        <v>0</v>
      </c>
      <c r="G193" s="202">
        <v>0</v>
      </c>
      <c r="T193" s="199"/>
      <c r="W193" t="s">
        <v>361</v>
      </c>
      <c r="X193" s="45" t="s">
        <v>361</v>
      </c>
    </row>
    <row r="194" spans="1:24" x14ac:dyDescent="0.25">
      <c r="A194" s="232"/>
      <c r="B194" s="219" t="s">
        <v>359</v>
      </c>
      <c r="C194" s="220" t="s">
        <v>359</v>
      </c>
      <c r="D194" s="202">
        <v>0</v>
      </c>
      <c r="E194" s="68" t="str">
        <f t="shared" si="9"/>
        <v>-</v>
      </c>
      <c r="F194" s="202">
        <v>0</v>
      </c>
      <c r="G194" s="202">
        <v>0</v>
      </c>
      <c r="T194" s="200"/>
      <c r="W194" t="s">
        <v>362</v>
      </c>
      <c r="X194" s="45" t="s">
        <v>362</v>
      </c>
    </row>
    <row r="195" spans="1:24" x14ac:dyDescent="0.25">
      <c r="A195" s="230" t="s">
        <v>246</v>
      </c>
      <c r="B195" s="219" t="s">
        <v>246</v>
      </c>
      <c r="C195" s="220" t="s">
        <v>246</v>
      </c>
      <c r="D195" s="202">
        <v>0</v>
      </c>
      <c r="E195" s="68" t="str">
        <f t="shared" si="9"/>
        <v>-</v>
      </c>
      <c r="F195" s="202">
        <v>0</v>
      </c>
      <c r="G195" s="202">
        <v>0</v>
      </c>
      <c r="T195" s="200"/>
      <c r="W195" t="s">
        <v>363</v>
      </c>
      <c r="X195" s="45" t="s">
        <v>363</v>
      </c>
    </row>
    <row r="196" spans="1:24" x14ac:dyDescent="0.25">
      <c r="A196" s="232"/>
      <c r="B196" s="219" t="s">
        <v>248</v>
      </c>
      <c r="C196" s="220" t="s">
        <v>248</v>
      </c>
      <c r="D196" s="202">
        <v>0</v>
      </c>
      <c r="E196" s="68" t="str">
        <f t="shared" si="9"/>
        <v>-</v>
      </c>
      <c r="F196" s="202">
        <v>0</v>
      </c>
      <c r="G196" s="202">
        <v>0</v>
      </c>
      <c r="W196" t="str">
        <f t="shared" ref="W196:W201" si="10">TRIM(X196)</f>
        <v/>
      </c>
      <c r="X196" s="45"/>
    </row>
    <row r="197" spans="1:24" x14ac:dyDescent="0.25">
      <c r="A197" s="239" t="s">
        <v>249</v>
      </c>
      <c r="B197" s="240"/>
      <c r="C197" s="241"/>
      <c r="D197" s="189">
        <f>SUM(D180:D196)</f>
        <v>0</v>
      </c>
      <c r="E197" s="205">
        <f>SUM(E180:E196)</f>
        <v>0</v>
      </c>
      <c r="F197" s="189">
        <f>SUM(F180:F196)</f>
        <v>0</v>
      </c>
      <c r="G197" s="189">
        <f>SUM(G180:G196)</f>
        <v>0</v>
      </c>
      <c r="W197" t="str">
        <f t="shared" si="10"/>
        <v/>
      </c>
    </row>
    <row r="198" spans="1:24" x14ac:dyDescent="0.25">
      <c r="A198" s="46" t="str">
        <f>"*miehet ja muun sukupuoliset (N: "&amp;$V$21&amp;")"</f>
        <v>*miehet ja muun sukupuoliset (N: 0)</v>
      </c>
      <c r="B198" s="46"/>
      <c r="G198" s="88"/>
      <c r="W198" t="str">
        <f t="shared" si="10"/>
        <v/>
      </c>
    </row>
    <row r="199" spans="1:24" x14ac:dyDescent="0.25">
      <c r="G199" s="88"/>
      <c r="W199" t="str">
        <f t="shared" si="10"/>
        <v/>
      </c>
    </row>
    <row r="200" spans="1:24" ht="30.75" customHeight="1" x14ac:dyDescent="0.25">
      <c r="A200" s="260" t="str">
        <f>"TAVOITETTUJEN nuorten äidinkieli "&amp;Y12&amp;X10&amp;U8</f>
        <v xml:space="preserve">TAVOITETTUJEN nuorten äidinkieli - KAIKKI: 01.01.2021-31.12.2021 </v>
      </c>
      <c r="B200" s="260"/>
      <c r="C200" s="260"/>
      <c r="D200" s="260"/>
      <c r="E200" s="260"/>
      <c r="F200" s="69"/>
      <c r="G200" s="88"/>
      <c r="W200" t="str">
        <f t="shared" si="10"/>
        <v/>
      </c>
    </row>
    <row r="201" spans="1:24" x14ac:dyDescent="0.25">
      <c r="A201" s="243" t="s">
        <v>364</v>
      </c>
      <c r="B201" s="243"/>
      <c r="C201" s="243"/>
      <c r="D201" s="244" t="s">
        <v>56</v>
      </c>
      <c r="E201" s="244"/>
      <c r="F201" s="69"/>
      <c r="G201" s="88"/>
      <c r="W201" t="str">
        <f t="shared" si="10"/>
        <v/>
      </c>
    </row>
    <row r="202" spans="1:24" x14ac:dyDescent="0.25">
      <c r="A202" s="243"/>
      <c r="B202" s="243"/>
      <c r="C202" s="243"/>
      <c r="D202" s="16" t="s">
        <v>124</v>
      </c>
      <c r="E202" s="16" t="s">
        <v>125</v>
      </c>
      <c r="F202" s="69"/>
      <c r="G202" s="88"/>
    </row>
    <row r="203" spans="1:24" x14ac:dyDescent="0.25">
      <c r="A203" s="230" t="s">
        <v>365</v>
      </c>
      <c r="B203" s="219" t="s">
        <v>366</v>
      </c>
      <c r="C203" s="220"/>
      <c r="D203" s="202">
        <v>0</v>
      </c>
      <c r="E203" s="68" t="str">
        <f>IFERROR(D203/$D$220,"-")</f>
        <v>-</v>
      </c>
      <c r="G203" s="88"/>
      <c r="W203" t="s">
        <v>367</v>
      </c>
      <c r="X203" s="89" t="s">
        <v>367</v>
      </c>
    </row>
    <row r="204" spans="1:24" x14ac:dyDescent="0.25">
      <c r="A204" s="231"/>
      <c r="B204" s="219" t="s">
        <v>368</v>
      </c>
      <c r="C204" s="220"/>
      <c r="D204" s="202">
        <v>0</v>
      </c>
      <c r="E204" s="68" t="str">
        <f t="shared" ref="E204:E219" si="11">IFERROR(D204/$D$220,"-")</f>
        <v>-</v>
      </c>
      <c r="G204" s="88"/>
      <c r="W204" t="s">
        <v>369</v>
      </c>
      <c r="X204" s="89" t="s">
        <v>369</v>
      </c>
    </row>
    <row r="205" spans="1:24" x14ac:dyDescent="0.25">
      <c r="A205" s="232"/>
      <c r="B205" s="219" t="s">
        <v>370</v>
      </c>
      <c r="C205" s="220"/>
      <c r="D205" s="202">
        <v>0</v>
      </c>
      <c r="E205" s="68" t="str">
        <f t="shared" si="11"/>
        <v>-</v>
      </c>
      <c r="G205" s="88"/>
      <c r="W205" t="s">
        <v>371</v>
      </c>
      <c r="X205" s="89" t="s">
        <v>371</v>
      </c>
    </row>
    <row r="206" spans="1:24" x14ac:dyDescent="0.25">
      <c r="A206" s="230" t="s">
        <v>372</v>
      </c>
      <c r="B206" s="219" t="s">
        <v>373</v>
      </c>
      <c r="C206" s="220"/>
      <c r="D206" s="202">
        <v>0</v>
      </c>
      <c r="E206" s="68" t="str">
        <f t="shared" si="11"/>
        <v>-</v>
      </c>
      <c r="G206" s="88"/>
      <c r="W206" t="s">
        <v>374</v>
      </c>
      <c r="X206" s="89" t="s">
        <v>374</v>
      </c>
    </row>
    <row r="207" spans="1:24" x14ac:dyDescent="0.25">
      <c r="A207" s="231"/>
      <c r="B207" s="219" t="s">
        <v>375</v>
      </c>
      <c r="C207" s="220"/>
      <c r="D207" s="202">
        <v>0</v>
      </c>
      <c r="E207" s="68" t="str">
        <f t="shared" si="11"/>
        <v>-</v>
      </c>
      <c r="G207" s="88"/>
      <c r="W207" t="s">
        <v>376</v>
      </c>
      <c r="X207" s="89" t="s">
        <v>376</v>
      </c>
    </row>
    <row r="208" spans="1:24" x14ac:dyDescent="0.25">
      <c r="A208" s="231"/>
      <c r="B208" s="219" t="s">
        <v>377</v>
      </c>
      <c r="C208" s="220"/>
      <c r="D208" s="202">
        <v>0</v>
      </c>
      <c r="E208" s="68" t="str">
        <f t="shared" si="11"/>
        <v>-</v>
      </c>
      <c r="G208" s="88"/>
      <c r="W208" t="s">
        <v>378</v>
      </c>
      <c r="X208" s="89" t="s">
        <v>378</v>
      </c>
    </row>
    <row r="209" spans="1:24" x14ac:dyDescent="0.25">
      <c r="A209" s="231"/>
      <c r="B209" s="219" t="s">
        <v>379</v>
      </c>
      <c r="C209" s="220"/>
      <c r="D209" s="202">
        <v>0</v>
      </c>
      <c r="E209" s="68" t="str">
        <f t="shared" si="11"/>
        <v>-</v>
      </c>
      <c r="G209" s="88"/>
      <c r="W209" t="s">
        <v>380</v>
      </c>
      <c r="X209" s="89" t="s">
        <v>380</v>
      </c>
    </row>
    <row r="210" spans="1:24" x14ac:dyDescent="0.25">
      <c r="A210" s="231"/>
      <c r="B210" s="219" t="s">
        <v>381</v>
      </c>
      <c r="C210" s="220"/>
      <c r="D210" s="202">
        <v>0</v>
      </c>
      <c r="E210" s="68" t="str">
        <f t="shared" si="11"/>
        <v>-</v>
      </c>
      <c r="G210" s="88"/>
      <c r="W210" t="s">
        <v>382</v>
      </c>
      <c r="X210" s="89" t="s">
        <v>382</v>
      </c>
    </row>
    <row r="211" spans="1:24" x14ac:dyDescent="0.25">
      <c r="A211" s="231"/>
      <c r="B211" s="219" t="s">
        <v>383</v>
      </c>
      <c r="C211" s="220"/>
      <c r="D211" s="202">
        <v>0</v>
      </c>
      <c r="E211" s="68" t="str">
        <f t="shared" si="11"/>
        <v>-</v>
      </c>
      <c r="G211" s="88"/>
      <c r="W211" t="s">
        <v>384</v>
      </c>
      <c r="X211" s="89" t="s">
        <v>384</v>
      </c>
    </row>
    <row r="212" spans="1:24" x14ac:dyDescent="0.25">
      <c r="A212" s="231"/>
      <c r="B212" s="219" t="s">
        <v>385</v>
      </c>
      <c r="C212" s="220"/>
      <c r="D212" s="202">
        <v>0</v>
      </c>
      <c r="E212" s="68" t="str">
        <f t="shared" si="11"/>
        <v>-</v>
      </c>
      <c r="G212" s="88"/>
      <c r="W212" t="s">
        <v>386</v>
      </c>
      <c r="X212" s="89" t="s">
        <v>386</v>
      </c>
    </row>
    <row r="213" spans="1:24" x14ac:dyDescent="0.25">
      <c r="A213" s="231"/>
      <c r="B213" s="219" t="s">
        <v>387</v>
      </c>
      <c r="C213" s="220"/>
      <c r="D213" s="202">
        <v>0</v>
      </c>
      <c r="E213" s="68" t="str">
        <f t="shared" si="11"/>
        <v>-</v>
      </c>
      <c r="G213" s="88"/>
      <c r="W213" t="s">
        <v>388</v>
      </c>
      <c r="X213" s="89" t="s">
        <v>388</v>
      </c>
    </row>
    <row r="214" spans="1:24" x14ac:dyDescent="0.25">
      <c r="A214" s="231"/>
      <c r="B214" s="219" t="s">
        <v>389</v>
      </c>
      <c r="C214" s="220"/>
      <c r="D214" s="202">
        <v>0</v>
      </c>
      <c r="E214" s="68" t="str">
        <f t="shared" si="11"/>
        <v>-</v>
      </c>
      <c r="G214" s="88"/>
      <c r="W214" t="s">
        <v>390</v>
      </c>
      <c r="X214" s="89" t="s">
        <v>390</v>
      </c>
    </row>
    <row r="215" spans="1:24" x14ac:dyDescent="0.25">
      <c r="A215" s="231"/>
      <c r="B215" s="219" t="s">
        <v>391</v>
      </c>
      <c r="C215" s="220"/>
      <c r="D215" s="202">
        <v>0</v>
      </c>
      <c r="E215" s="68" t="str">
        <f t="shared" si="11"/>
        <v>-</v>
      </c>
      <c r="G215" s="88"/>
      <c r="W215" t="s">
        <v>392</v>
      </c>
      <c r="X215" s="89" t="s">
        <v>392</v>
      </c>
    </row>
    <row r="216" spans="1:24" x14ac:dyDescent="0.25">
      <c r="A216" s="231"/>
      <c r="B216" s="219" t="s">
        <v>393</v>
      </c>
      <c r="C216" s="220"/>
      <c r="D216" s="202">
        <v>0</v>
      </c>
      <c r="E216" s="68" t="str">
        <f t="shared" si="11"/>
        <v>-</v>
      </c>
      <c r="G216" s="88"/>
      <c r="W216" t="s">
        <v>394</v>
      </c>
      <c r="X216" s="89" t="s">
        <v>394</v>
      </c>
    </row>
    <row r="217" spans="1:24" x14ac:dyDescent="0.25">
      <c r="A217" s="232"/>
      <c r="B217" s="219" t="s">
        <v>395</v>
      </c>
      <c r="C217" s="220"/>
      <c r="D217" s="202">
        <v>0</v>
      </c>
      <c r="E217" s="68" t="str">
        <f t="shared" si="11"/>
        <v>-</v>
      </c>
      <c r="G217" s="88"/>
      <c r="W217" t="s">
        <v>396</v>
      </c>
      <c r="X217" s="89" t="s">
        <v>396</v>
      </c>
    </row>
    <row r="218" spans="1:24" x14ac:dyDescent="0.25">
      <c r="A218" s="230" t="s">
        <v>246</v>
      </c>
      <c r="B218" s="219" t="s">
        <v>76</v>
      </c>
      <c r="C218" s="220"/>
      <c r="D218" s="202">
        <v>0</v>
      </c>
      <c r="E218" s="68" t="str">
        <f t="shared" si="11"/>
        <v>-</v>
      </c>
      <c r="G218" s="88"/>
      <c r="W218" t="s">
        <v>397</v>
      </c>
      <c r="X218" s="89" t="s">
        <v>397</v>
      </c>
    </row>
    <row r="219" spans="1:24" x14ac:dyDescent="0.25">
      <c r="A219" s="232"/>
      <c r="B219" s="219" t="s">
        <v>398</v>
      </c>
      <c r="C219" s="220"/>
      <c r="D219" s="202">
        <v>0</v>
      </c>
      <c r="E219" s="68" t="str">
        <f t="shared" si="11"/>
        <v>-</v>
      </c>
      <c r="G219" s="88"/>
      <c r="W219" t="str">
        <f t="shared" ref="W219:W225" si="12">TRIM(X219)</f>
        <v>ei kirjattu</v>
      </c>
      <c r="X219" s="89" t="s">
        <v>398</v>
      </c>
    </row>
    <row r="220" spans="1:24" x14ac:dyDescent="0.25">
      <c r="A220" s="239" t="s">
        <v>249</v>
      </c>
      <c r="B220" s="240"/>
      <c r="C220" s="241"/>
      <c r="D220" s="189">
        <f>SUM(D203:D219)</f>
        <v>0</v>
      </c>
      <c r="E220" s="205">
        <f>SUM(E203:E219)</f>
        <v>0</v>
      </c>
      <c r="G220" s="88"/>
      <c r="W220" t="str">
        <f t="shared" si="12"/>
        <v/>
      </c>
    </row>
    <row r="221" spans="1:24" x14ac:dyDescent="0.25">
      <c r="G221" s="88"/>
      <c r="W221" t="str">
        <f t="shared" si="12"/>
        <v/>
      </c>
    </row>
    <row r="222" spans="1:24" x14ac:dyDescent="0.25">
      <c r="A222" s="60" t="s">
        <v>115</v>
      </c>
      <c r="B222" s="60"/>
      <c r="G222" s="88"/>
      <c r="W222" t="str">
        <f t="shared" si="12"/>
        <v/>
      </c>
    </row>
    <row r="223" spans="1:24" ht="23.25" customHeight="1" x14ac:dyDescent="0.3">
      <c r="A223" s="206" t="s">
        <v>399</v>
      </c>
      <c r="B223" s="5"/>
      <c r="C223" s="6"/>
      <c r="D223" s="90"/>
      <c r="E223" s="90"/>
      <c r="F223" s="6"/>
      <c r="G223" s="36"/>
      <c r="H223" s="6"/>
      <c r="I223" s="6"/>
      <c r="J223" s="6"/>
      <c r="K223" s="6"/>
      <c r="L223" s="6"/>
      <c r="M223" s="6"/>
      <c r="N223" s="6"/>
      <c r="W223" t="str">
        <f t="shared" si="12"/>
        <v/>
      </c>
    </row>
    <row r="224" spans="1:24" ht="27" customHeight="1" x14ac:dyDescent="0.25">
      <c r="B224" s="229" t="str">
        <f>"TAVOITETTUJEN nuorten pääasiallinen toiminta aloitustilanteessa "&amp;$Y$12&amp;$X$10&amp;U8</f>
        <v xml:space="preserve">TAVOITETTUJEN nuorten pääasiallinen toiminta aloitustilanteessa - KAIKKI: 01.01.2021-31.12.2021 </v>
      </c>
      <c r="C224" s="229"/>
      <c r="D224" s="229"/>
      <c r="E224" s="229"/>
      <c r="G224" s="88"/>
      <c r="W224" t="str">
        <f t="shared" si="12"/>
        <v/>
      </c>
    </row>
    <row r="225" spans="2:24" ht="15" customHeight="1" x14ac:dyDescent="0.25">
      <c r="B225" s="221" t="s">
        <v>400</v>
      </c>
      <c r="C225" s="222"/>
      <c r="D225" s="244" t="s">
        <v>56</v>
      </c>
      <c r="E225" s="244"/>
      <c r="G225" s="88"/>
      <c r="W225" t="str">
        <f t="shared" si="12"/>
        <v/>
      </c>
    </row>
    <row r="226" spans="2:24" x14ac:dyDescent="0.25">
      <c r="B226" s="223"/>
      <c r="C226" s="224"/>
      <c r="D226" s="16" t="s">
        <v>124</v>
      </c>
      <c r="E226" s="16" t="s">
        <v>125</v>
      </c>
      <c r="F226" s="69"/>
      <c r="G226" s="88"/>
    </row>
    <row r="227" spans="2:24" x14ac:dyDescent="0.25">
      <c r="B227" s="219" t="s">
        <v>331</v>
      </c>
      <c r="C227" s="220" t="s">
        <v>331</v>
      </c>
      <c r="D227" s="202">
        <v>0</v>
      </c>
      <c r="E227" s="68" t="str">
        <f>IFERROR(D227/$D$240,"-")</f>
        <v>-</v>
      </c>
      <c r="F227" s="69"/>
      <c r="G227" s="88"/>
      <c r="T227" s="201"/>
      <c r="W227" t="s">
        <v>401</v>
      </c>
      <c r="X227" s="89" t="s">
        <v>401</v>
      </c>
    </row>
    <row r="228" spans="2:24" x14ac:dyDescent="0.25">
      <c r="B228" s="219" t="s">
        <v>402</v>
      </c>
      <c r="C228" s="220" t="s">
        <v>402</v>
      </c>
      <c r="D228" s="202">
        <v>0</v>
      </c>
      <c r="E228" s="68" t="str">
        <f t="shared" ref="E228:E239" si="13">IFERROR(D228/$D$240,"-")</f>
        <v>-</v>
      </c>
      <c r="F228" s="69"/>
      <c r="G228" s="88"/>
      <c r="T228" s="201"/>
      <c r="W228" t="s">
        <v>403</v>
      </c>
      <c r="X228" s="89" t="s">
        <v>403</v>
      </c>
    </row>
    <row r="229" spans="2:24" x14ac:dyDescent="0.25">
      <c r="B229" s="219" t="s">
        <v>404</v>
      </c>
      <c r="C229" s="220" t="s">
        <v>404</v>
      </c>
      <c r="D229" s="202">
        <v>0</v>
      </c>
      <c r="E229" s="68" t="str">
        <f t="shared" si="13"/>
        <v>-</v>
      </c>
      <c r="F229" s="69"/>
      <c r="G229" s="88"/>
      <c r="T229" s="201"/>
      <c r="W229" t="s">
        <v>405</v>
      </c>
      <c r="X229" s="89" t="s">
        <v>405</v>
      </c>
    </row>
    <row r="230" spans="2:24" x14ac:dyDescent="0.25">
      <c r="B230" s="219" t="s">
        <v>406</v>
      </c>
      <c r="C230" s="220" t="s">
        <v>406</v>
      </c>
      <c r="D230" s="202">
        <v>0</v>
      </c>
      <c r="E230" s="68" t="str">
        <f t="shared" si="13"/>
        <v>-</v>
      </c>
      <c r="F230" s="69"/>
      <c r="G230" s="88"/>
      <c r="T230" s="201"/>
      <c r="W230" t="s">
        <v>407</v>
      </c>
      <c r="X230" s="89" t="s">
        <v>407</v>
      </c>
    </row>
    <row r="231" spans="2:24" x14ac:dyDescent="0.25">
      <c r="B231" s="219" t="s">
        <v>408</v>
      </c>
      <c r="C231" s="220" t="s">
        <v>408</v>
      </c>
      <c r="D231" s="202">
        <v>0</v>
      </c>
      <c r="E231" s="68" t="str">
        <f t="shared" si="13"/>
        <v>-</v>
      </c>
      <c r="F231" s="69"/>
      <c r="G231" s="88"/>
      <c r="T231" s="201"/>
      <c r="W231" t="s">
        <v>409</v>
      </c>
      <c r="X231" s="89" t="s">
        <v>409</v>
      </c>
    </row>
    <row r="232" spans="2:24" x14ac:dyDescent="0.25">
      <c r="B232" s="219" t="s">
        <v>410</v>
      </c>
      <c r="C232" s="220" t="s">
        <v>410</v>
      </c>
      <c r="D232" s="202">
        <v>0</v>
      </c>
      <c r="E232" s="68" t="str">
        <f t="shared" si="13"/>
        <v>-</v>
      </c>
      <c r="F232" s="69"/>
      <c r="G232" s="88"/>
      <c r="T232" s="201"/>
      <c r="W232" t="s">
        <v>411</v>
      </c>
      <c r="X232" s="89" t="s">
        <v>411</v>
      </c>
    </row>
    <row r="233" spans="2:24" x14ac:dyDescent="0.25">
      <c r="B233" s="219" t="s">
        <v>412</v>
      </c>
      <c r="C233" s="220" t="s">
        <v>412</v>
      </c>
      <c r="D233" s="202">
        <v>0</v>
      </c>
      <c r="E233" s="68" t="str">
        <f t="shared" si="13"/>
        <v>-</v>
      </c>
      <c r="F233" s="69"/>
      <c r="G233" s="88"/>
      <c r="T233" s="201"/>
      <c r="W233" t="s">
        <v>413</v>
      </c>
      <c r="X233" s="89" t="s">
        <v>413</v>
      </c>
    </row>
    <row r="234" spans="2:24" x14ac:dyDescent="0.25">
      <c r="B234" s="219" t="s">
        <v>414</v>
      </c>
      <c r="C234" s="220" t="s">
        <v>414</v>
      </c>
      <c r="D234" s="202">
        <v>0</v>
      </c>
      <c r="E234" s="68" t="str">
        <f t="shared" si="13"/>
        <v>-</v>
      </c>
      <c r="F234" s="69"/>
      <c r="G234" s="88"/>
      <c r="T234" s="201"/>
      <c r="W234" t="s">
        <v>415</v>
      </c>
      <c r="X234" s="89" t="s">
        <v>415</v>
      </c>
    </row>
    <row r="235" spans="2:24" x14ac:dyDescent="0.25">
      <c r="B235" s="219" t="s">
        <v>416</v>
      </c>
      <c r="C235" s="220" t="s">
        <v>416</v>
      </c>
      <c r="D235" s="202">
        <v>0</v>
      </c>
      <c r="E235" s="68" t="str">
        <f t="shared" si="13"/>
        <v>-</v>
      </c>
      <c r="F235" s="69"/>
      <c r="G235" s="88"/>
      <c r="T235" s="199"/>
      <c r="W235" t="s">
        <v>417</v>
      </c>
      <c r="X235" s="89" t="s">
        <v>417</v>
      </c>
    </row>
    <row r="236" spans="2:24" x14ac:dyDescent="0.25">
      <c r="B236" s="219" t="s">
        <v>418</v>
      </c>
      <c r="C236" s="220" t="s">
        <v>418</v>
      </c>
      <c r="D236" s="202">
        <v>0</v>
      </c>
      <c r="E236" s="68" t="str">
        <f t="shared" si="13"/>
        <v>-</v>
      </c>
      <c r="F236" s="69"/>
      <c r="G236" s="88"/>
      <c r="T236" s="201"/>
      <c r="W236" t="s">
        <v>419</v>
      </c>
      <c r="X236" s="89" t="s">
        <v>419</v>
      </c>
    </row>
    <row r="237" spans="2:24" x14ac:dyDescent="0.25">
      <c r="B237" s="219" t="s">
        <v>315</v>
      </c>
      <c r="C237" s="220" t="s">
        <v>315</v>
      </c>
      <c r="D237" s="202">
        <v>0</v>
      </c>
      <c r="E237" s="68" t="str">
        <f t="shared" si="13"/>
        <v>-</v>
      </c>
      <c r="F237" s="69"/>
      <c r="G237" s="88"/>
      <c r="T237" s="201"/>
      <c r="W237" t="s">
        <v>420</v>
      </c>
      <c r="X237" s="89" t="s">
        <v>420</v>
      </c>
    </row>
    <row r="238" spans="2:24" x14ac:dyDescent="0.25">
      <c r="B238" s="219" t="s">
        <v>246</v>
      </c>
      <c r="C238" s="220" t="s">
        <v>246</v>
      </c>
      <c r="D238" s="202">
        <v>0</v>
      </c>
      <c r="E238" s="68" t="str">
        <f t="shared" si="13"/>
        <v>-</v>
      </c>
      <c r="F238" s="69"/>
      <c r="G238" s="88"/>
      <c r="T238" s="201"/>
      <c r="W238" t="s">
        <v>421</v>
      </c>
      <c r="X238" s="89" t="s">
        <v>421</v>
      </c>
    </row>
    <row r="239" spans="2:24" x14ac:dyDescent="0.25">
      <c r="B239" s="219" t="s">
        <v>248</v>
      </c>
      <c r="C239" s="220" t="s">
        <v>248</v>
      </c>
      <c r="D239" s="202">
        <v>0</v>
      </c>
      <c r="E239" s="68" t="str">
        <f t="shared" si="13"/>
        <v>-</v>
      </c>
      <c r="F239" s="69"/>
      <c r="G239" s="88"/>
      <c r="W239" t="str">
        <f t="shared" ref="W239:W244" si="14">TRIM(X239)</f>
        <v/>
      </c>
      <c r="X239" s="89"/>
    </row>
    <row r="240" spans="2:24" x14ac:dyDescent="0.25">
      <c r="B240" s="236" t="s">
        <v>249</v>
      </c>
      <c r="C240" s="237"/>
      <c r="D240" s="189">
        <f>SUM(D227:D239)</f>
        <v>0</v>
      </c>
      <c r="E240" s="205">
        <f>SUM(E227:E239)</f>
        <v>0</v>
      </c>
      <c r="F240" s="69"/>
      <c r="G240" s="88"/>
      <c r="W240" t="str">
        <f t="shared" si="14"/>
        <v/>
      </c>
    </row>
    <row r="241" spans="1:24" x14ac:dyDescent="0.25">
      <c r="G241" s="88"/>
      <c r="W241" t="str">
        <f t="shared" si="14"/>
        <v/>
      </c>
      <c r="X241" s="91"/>
    </row>
    <row r="242" spans="1:24" x14ac:dyDescent="0.25">
      <c r="G242" s="88"/>
      <c r="W242" t="str">
        <f t="shared" si="14"/>
        <v/>
      </c>
      <c r="X242" s="69"/>
    </row>
    <row r="243" spans="1:24" ht="27.75" customHeight="1" x14ac:dyDescent="0.25">
      <c r="B243" s="229" t="str">
        <f>"TAVOITETTUJEN nuorten pääasiallinen toimeentulo aloitustilanteessa "&amp;$Y$12&amp;$X$10&amp;U8</f>
        <v xml:space="preserve">TAVOITETTUJEN nuorten pääasiallinen toimeentulo aloitustilanteessa - KAIKKI: 01.01.2021-31.12.2021 </v>
      </c>
      <c r="C243" s="229"/>
      <c r="D243" s="229"/>
      <c r="E243" s="229"/>
      <c r="G243" s="88"/>
      <c r="W243" t="str">
        <f t="shared" si="14"/>
        <v/>
      </c>
      <c r="X243" s="69"/>
    </row>
    <row r="244" spans="1:24" ht="15" customHeight="1" x14ac:dyDescent="0.25">
      <c r="B244" s="221" t="s">
        <v>422</v>
      </c>
      <c r="C244" s="222" t="s">
        <v>422</v>
      </c>
      <c r="D244" s="244" t="s">
        <v>56</v>
      </c>
      <c r="E244" s="244"/>
      <c r="G244" s="88"/>
      <c r="W244" t="str">
        <f t="shared" si="14"/>
        <v>Nuoren pääasiallinen toimeentulo aloitustilanteessa</v>
      </c>
      <c r="X244" s="92" t="s">
        <v>423</v>
      </c>
    </row>
    <row r="245" spans="1:24" x14ac:dyDescent="0.25">
      <c r="B245" s="223"/>
      <c r="C245" s="224"/>
      <c r="D245" s="16" t="s">
        <v>124</v>
      </c>
      <c r="E245" s="16" t="s">
        <v>125</v>
      </c>
      <c r="G245" s="88"/>
      <c r="X245" s="92"/>
    </row>
    <row r="246" spans="1:24" x14ac:dyDescent="0.25">
      <c r="B246" s="219" t="s">
        <v>424</v>
      </c>
      <c r="C246" s="220" t="s">
        <v>424</v>
      </c>
      <c r="D246" s="202">
        <v>0</v>
      </c>
      <c r="E246" s="68" t="str">
        <f t="shared" ref="E246:E251" si="15">IFERROR(D246/$D$263,"-")</f>
        <v>-</v>
      </c>
      <c r="G246" s="88"/>
      <c r="W246" t="s">
        <v>425</v>
      </c>
      <c r="X246" s="89" t="s">
        <v>425</v>
      </c>
    </row>
    <row r="247" spans="1:24" x14ac:dyDescent="0.25">
      <c r="B247" s="219" t="s">
        <v>426</v>
      </c>
      <c r="C247" s="220" t="s">
        <v>426</v>
      </c>
      <c r="D247" s="202">
        <v>0</v>
      </c>
      <c r="E247" s="68" t="str">
        <f t="shared" si="15"/>
        <v>-</v>
      </c>
      <c r="G247" s="88"/>
      <c r="X247" s="93" t="s">
        <v>427</v>
      </c>
    </row>
    <row r="248" spans="1:24" x14ac:dyDescent="0.25">
      <c r="B248" s="219" t="s">
        <v>428</v>
      </c>
      <c r="C248" s="220" t="s">
        <v>428</v>
      </c>
      <c r="D248" s="202">
        <v>0</v>
      </c>
      <c r="E248" s="68" t="str">
        <f t="shared" si="15"/>
        <v>-</v>
      </c>
      <c r="G248" s="88"/>
      <c r="W248" t="s">
        <v>429</v>
      </c>
      <c r="X248" s="89" t="s">
        <v>429</v>
      </c>
    </row>
    <row r="249" spans="1:24" x14ac:dyDescent="0.25">
      <c r="B249" s="219" t="s">
        <v>430</v>
      </c>
      <c r="C249" s="220" t="s">
        <v>430</v>
      </c>
      <c r="D249" s="202">
        <v>0</v>
      </c>
      <c r="E249" s="68" t="str">
        <f t="shared" si="15"/>
        <v>-</v>
      </c>
      <c r="G249" s="88"/>
      <c r="X249" s="93" t="s">
        <v>431</v>
      </c>
    </row>
    <row r="250" spans="1:24" ht="15" customHeight="1" x14ac:dyDescent="0.25">
      <c r="A250" s="67"/>
      <c r="B250" s="225" t="s">
        <v>757</v>
      </c>
      <c r="C250" s="15" t="s">
        <v>757</v>
      </c>
      <c r="D250" s="202">
        <v>0</v>
      </c>
      <c r="E250" s="68" t="str">
        <f t="shared" si="15"/>
        <v>-</v>
      </c>
      <c r="G250" s="88"/>
      <c r="V250" s="89" t="s">
        <v>432</v>
      </c>
      <c r="W250" s="94">
        <v>0</v>
      </c>
      <c r="X250" s="89" t="s">
        <v>433</v>
      </c>
    </row>
    <row r="251" spans="1:24" x14ac:dyDescent="0.25">
      <c r="B251" s="226" t="s">
        <v>758</v>
      </c>
      <c r="C251" s="15" t="s">
        <v>758</v>
      </c>
      <c r="D251" s="202">
        <v>0</v>
      </c>
      <c r="E251" s="68" t="str">
        <f t="shared" si="15"/>
        <v>-</v>
      </c>
      <c r="G251" s="88"/>
      <c r="V251" s="89"/>
      <c r="W251" s="94"/>
      <c r="X251" s="89"/>
    </row>
    <row r="252" spans="1:24" x14ac:dyDescent="0.25">
      <c r="B252" s="227" t="s">
        <v>756</v>
      </c>
      <c r="C252" s="15" t="s">
        <v>434</v>
      </c>
      <c r="D252" s="202">
        <v>0</v>
      </c>
      <c r="E252" s="68" t="str">
        <f t="shared" ref="E252:E262" si="16">IFERROR(D252/$D$263,"-")</f>
        <v>-</v>
      </c>
      <c r="G252" s="88"/>
      <c r="X252" s="93" t="s">
        <v>435</v>
      </c>
    </row>
    <row r="253" spans="1:24" x14ac:dyDescent="0.25">
      <c r="B253" s="228"/>
      <c r="C253" s="15" t="s">
        <v>436</v>
      </c>
      <c r="D253" s="202">
        <v>0</v>
      </c>
      <c r="E253" s="68" t="str">
        <f t="shared" si="16"/>
        <v>-</v>
      </c>
      <c r="G253" s="88"/>
      <c r="W253" t="s">
        <v>437</v>
      </c>
      <c r="X253" s="89" t="s">
        <v>437</v>
      </c>
    </row>
    <row r="254" spans="1:24" x14ac:dyDescent="0.25">
      <c r="B254" s="219" t="s">
        <v>438</v>
      </c>
      <c r="C254" s="220" t="s">
        <v>438</v>
      </c>
      <c r="D254" s="202">
        <v>0</v>
      </c>
      <c r="E254" s="68" t="str">
        <f t="shared" si="16"/>
        <v>-</v>
      </c>
      <c r="G254" s="88"/>
      <c r="W254" t="s">
        <v>439</v>
      </c>
      <c r="X254" s="89" t="s">
        <v>439</v>
      </c>
    </row>
    <row r="255" spans="1:24" x14ac:dyDescent="0.25">
      <c r="B255" s="219" t="s">
        <v>440</v>
      </c>
      <c r="C255" s="220" t="s">
        <v>440</v>
      </c>
      <c r="D255" s="202">
        <v>0</v>
      </c>
      <c r="E255" s="68" t="str">
        <f t="shared" si="16"/>
        <v>-</v>
      </c>
      <c r="G255" s="88"/>
      <c r="W255" t="s">
        <v>441</v>
      </c>
      <c r="X255" s="89" t="s">
        <v>441</v>
      </c>
    </row>
    <row r="256" spans="1:24" x14ac:dyDescent="0.25">
      <c r="B256" s="219" t="s">
        <v>442</v>
      </c>
      <c r="C256" s="220" t="s">
        <v>442</v>
      </c>
      <c r="D256" s="202">
        <v>0</v>
      </c>
      <c r="E256" s="68" t="str">
        <f t="shared" si="16"/>
        <v>-</v>
      </c>
      <c r="G256" s="88"/>
      <c r="W256" t="s">
        <v>443</v>
      </c>
      <c r="X256" s="89" t="s">
        <v>443</v>
      </c>
    </row>
    <row r="257" spans="2:24" x14ac:dyDescent="0.25">
      <c r="B257" s="219" t="s">
        <v>311</v>
      </c>
      <c r="C257" s="220" t="s">
        <v>311</v>
      </c>
      <c r="D257" s="202">
        <v>0</v>
      </c>
      <c r="E257" s="68" t="str">
        <f t="shared" si="16"/>
        <v>-</v>
      </c>
      <c r="G257" s="88"/>
      <c r="W257" t="s">
        <v>444</v>
      </c>
      <c r="X257" s="89" t="s">
        <v>444</v>
      </c>
    </row>
    <row r="258" spans="2:24" x14ac:dyDescent="0.25">
      <c r="B258" s="219" t="s">
        <v>445</v>
      </c>
      <c r="C258" s="220" t="s">
        <v>445</v>
      </c>
      <c r="D258" s="202">
        <v>0</v>
      </c>
      <c r="E258" s="68" t="str">
        <f t="shared" si="16"/>
        <v>-</v>
      </c>
      <c r="G258" s="88"/>
      <c r="W258" t="s">
        <v>446</v>
      </c>
      <c r="X258" s="89" t="s">
        <v>446</v>
      </c>
    </row>
    <row r="259" spans="2:24" x14ac:dyDescent="0.25">
      <c r="B259" s="219" t="s">
        <v>447</v>
      </c>
      <c r="C259" s="220" t="s">
        <v>447</v>
      </c>
      <c r="D259" s="202">
        <v>0</v>
      </c>
      <c r="E259" s="68" t="str">
        <f t="shared" si="16"/>
        <v>-</v>
      </c>
      <c r="G259" s="88"/>
      <c r="W259" t="s">
        <v>448</v>
      </c>
      <c r="X259" s="89" t="s">
        <v>448</v>
      </c>
    </row>
    <row r="260" spans="2:24" x14ac:dyDescent="0.25">
      <c r="B260" s="219" t="s">
        <v>315</v>
      </c>
      <c r="C260" s="220" t="s">
        <v>315</v>
      </c>
      <c r="D260" s="202">
        <v>0</v>
      </c>
      <c r="E260" s="68" t="str">
        <f t="shared" si="16"/>
        <v>-</v>
      </c>
      <c r="G260" s="88"/>
      <c r="W260" t="s">
        <v>449</v>
      </c>
      <c r="X260" s="89" t="s">
        <v>449</v>
      </c>
    </row>
    <row r="261" spans="2:24" x14ac:dyDescent="0.25">
      <c r="B261" s="219" t="s">
        <v>246</v>
      </c>
      <c r="C261" s="220" t="s">
        <v>246</v>
      </c>
      <c r="D261" s="202">
        <v>0</v>
      </c>
      <c r="E261" s="68" t="str">
        <f t="shared" si="16"/>
        <v>-</v>
      </c>
      <c r="G261" s="88"/>
      <c r="W261" t="s">
        <v>450</v>
      </c>
      <c r="X261" s="89" t="s">
        <v>450</v>
      </c>
    </row>
    <row r="262" spans="2:24" x14ac:dyDescent="0.25">
      <c r="B262" s="219" t="s">
        <v>248</v>
      </c>
      <c r="C262" s="220" t="s">
        <v>248</v>
      </c>
      <c r="D262" s="202">
        <v>0</v>
      </c>
      <c r="E262" s="68" t="str">
        <f t="shared" si="16"/>
        <v>-</v>
      </c>
      <c r="G262" s="88"/>
      <c r="W262" t="str">
        <f>TRIM(X262)</f>
        <v/>
      </c>
    </row>
    <row r="263" spans="2:24" x14ac:dyDescent="0.25">
      <c r="B263" s="236" t="s">
        <v>249</v>
      </c>
      <c r="C263" s="237" t="s">
        <v>249</v>
      </c>
      <c r="D263" s="189">
        <f>SUM(D246:D262)</f>
        <v>0</v>
      </c>
      <c r="E263" s="205">
        <f>SUM(E246:E262)</f>
        <v>0</v>
      </c>
      <c r="F263" s="69"/>
      <c r="G263" s="88"/>
      <c r="X263" s="89"/>
    </row>
    <row r="264" spans="2:24" x14ac:dyDescent="0.25">
      <c r="B264" s="95" t="s">
        <v>451</v>
      </c>
      <c r="G264" s="88"/>
      <c r="W264" t="str">
        <f t="shared" ref="W264:W268" si="17">TRIM(X264)</f>
        <v/>
      </c>
    </row>
    <row r="265" spans="2:24" x14ac:dyDescent="0.25">
      <c r="G265" s="88"/>
      <c r="W265" t="str">
        <f t="shared" si="17"/>
        <v/>
      </c>
    </row>
    <row r="266" spans="2:24" ht="28.5" customHeight="1" x14ac:dyDescent="0.25">
      <c r="B266" s="229" t="str">
        <f>"TAVOITETTUJEN nuorten pääasiallinen asumismuoto aloitustilanteessa "&amp;$Y$12&amp;$X$10&amp;U8</f>
        <v xml:space="preserve">TAVOITETTUJEN nuorten pääasiallinen asumismuoto aloitustilanteessa - KAIKKI: 01.01.2021-31.12.2021 </v>
      </c>
      <c r="C266" s="229"/>
      <c r="D266" s="229"/>
      <c r="E266" s="229"/>
      <c r="G266" s="88"/>
      <c r="W266" t="str">
        <f t="shared" si="17"/>
        <v/>
      </c>
    </row>
    <row r="267" spans="2:24" ht="28.5" customHeight="1" x14ac:dyDescent="0.25">
      <c r="B267" s="221" t="s">
        <v>452</v>
      </c>
      <c r="C267" s="222" t="s">
        <v>452</v>
      </c>
      <c r="D267" s="244" t="s">
        <v>56</v>
      </c>
      <c r="E267" s="244"/>
      <c r="G267" s="88"/>
    </row>
    <row r="268" spans="2:24" x14ac:dyDescent="0.25">
      <c r="B268" s="223"/>
      <c r="C268" s="224"/>
      <c r="D268" s="16" t="s">
        <v>124</v>
      </c>
      <c r="E268" s="16" t="s">
        <v>125</v>
      </c>
      <c r="F268" s="69"/>
      <c r="G268" s="88"/>
      <c r="W268" t="str">
        <f t="shared" si="17"/>
        <v>Nuoren pääasiallinen asumismuoto aloitustilanteessa</v>
      </c>
      <c r="X268" s="92" t="s">
        <v>453</v>
      </c>
    </row>
    <row r="269" spans="2:24" x14ac:dyDescent="0.25">
      <c r="B269" s="219" t="s">
        <v>454</v>
      </c>
      <c r="C269" s="220" t="s">
        <v>454</v>
      </c>
      <c r="D269" s="202">
        <v>0</v>
      </c>
      <c r="E269" s="68" t="str">
        <f>IFERROR(D269/$D$282,"-")</f>
        <v>-</v>
      </c>
      <c r="F269" s="69"/>
      <c r="G269" s="88"/>
      <c r="W269" t="s">
        <v>455</v>
      </c>
      <c r="X269" s="89" t="s">
        <v>455</v>
      </c>
    </row>
    <row r="270" spans="2:24" x14ac:dyDescent="0.25">
      <c r="B270" s="219" t="s">
        <v>456</v>
      </c>
      <c r="C270" s="220" t="s">
        <v>456</v>
      </c>
      <c r="D270" s="202">
        <v>0</v>
      </c>
      <c r="E270" s="68" t="str">
        <f t="shared" ref="E270:E280" si="18">IFERROR(D270/$D$282,"-")</f>
        <v>-</v>
      </c>
      <c r="F270" s="69"/>
      <c r="G270" s="88"/>
      <c r="W270" t="s">
        <v>457</v>
      </c>
      <c r="X270" s="89" t="s">
        <v>457</v>
      </c>
    </row>
    <row r="271" spans="2:24" x14ac:dyDescent="0.25">
      <c r="B271" s="219" t="s">
        <v>458</v>
      </c>
      <c r="C271" s="220" t="s">
        <v>458</v>
      </c>
      <c r="D271" s="202">
        <v>0</v>
      </c>
      <c r="E271" s="68" t="str">
        <f t="shared" si="18"/>
        <v>-</v>
      </c>
      <c r="F271" s="69"/>
      <c r="G271" s="88"/>
      <c r="W271" t="s">
        <v>459</v>
      </c>
      <c r="X271" s="89" t="s">
        <v>459</v>
      </c>
    </row>
    <row r="272" spans="2:24" x14ac:dyDescent="0.25">
      <c r="B272" s="219" t="s">
        <v>460</v>
      </c>
      <c r="C272" s="220" t="s">
        <v>460</v>
      </c>
      <c r="D272" s="202">
        <v>0</v>
      </c>
      <c r="E272" s="68" t="str">
        <f t="shared" si="18"/>
        <v>-</v>
      </c>
      <c r="F272" s="69"/>
      <c r="G272" s="88"/>
      <c r="W272" t="s">
        <v>461</v>
      </c>
      <c r="X272" s="89" t="s">
        <v>461</v>
      </c>
    </row>
    <row r="273" spans="1:28" x14ac:dyDescent="0.25">
      <c r="B273" s="219" t="s">
        <v>462</v>
      </c>
      <c r="C273" s="220" t="s">
        <v>462</v>
      </c>
      <c r="D273" s="202">
        <v>0</v>
      </c>
      <c r="E273" s="68" t="str">
        <f t="shared" si="18"/>
        <v>-</v>
      </c>
      <c r="F273" s="69"/>
      <c r="G273" s="88"/>
      <c r="W273" t="s">
        <v>463</v>
      </c>
      <c r="X273" s="89" t="s">
        <v>463</v>
      </c>
    </row>
    <row r="274" spans="1:28" x14ac:dyDescent="0.25">
      <c r="B274" s="219" t="s">
        <v>464</v>
      </c>
      <c r="C274" s="220" t="s">
        <v>464</v>
      </c>
      <c r="D274" s="202">
        <v>0</v>
      </c>
      <c r="E274" s="68" t="str">
        <f t="shared" si="18"/>
        <v>-</v>
      </c>
      <c r="F274" s="69"/>
      <c r="G274" s="88"/>
      <c r="W274" t="s">
        <v>465</v>
      </c>
      <c r="X274" s="89" t="s">
        <v>465</v>
      </c>
    </row>
    <row r="275" spans="1:28" x14ac:dyDescent="0.25">
      <c r="B275" s="219" t="s">
        <v>466</v>
      </c>
      <c r="C275" s="220" t="s">
        <v>466</v>
      </c>
      <c r="D275" s="202">
        <v>0</v>
      </c>
      <c r="E275" s="68" t="str">
        <f t="shared" si="18"/>
        <v>-</v>
      </c>
      <c r="F275" s="69"/>
      <c r="G275" s="88"/>
      <c r="W275" t="s">
        <v>467</v>
      </c>
      <c r="X275" s="89" t="s">
        <v>467</v>
      </c>
    </row>
    <row r="276" spans="1:28" x14ac:dyDescent="0.25">
      <c r="B276" s="219" t="s">
        <v>468</v>
      </c>
      <c r="C276" s="220" t="s">
        <v>468</v>
      </c>
      <c r="D276" s="202">
        <v>0</v>
      </c>
      <c r="E276" s="68" t="str">
        <f t="shared" si="18"/>
        <v>-</v>
      </c>
      <c r="F276" s="69"/>
      <c r="G276" s="88"/>
      <c r="W276" t="s">
        <v>469</v>
      </c>
      <c r="X276" s="89" t="s">
        <v>469</v>
      </c>
    </row>
    <row r="277" spans="1:28" x14ac:dyDescent="0.25">
      <c r="B277" s="219" t="s">
        <v>470</v>
      </c>
      <c r="C277" s="220" t="s">
        <v>470</v>
      </c>
      <c r="D277" s="202">
        <v>0</v>
      </c>
      <c r="E277" s="68" t="str">
        <f t="shared" si="18"/>
        <v>-</v>
      </c>
      <c r="F277" s="69"/>
      <c r="G277" s="88"/>
      <c r="W277" t="s">
        <v>471</v>
      </c>
      <c r="X277" s="89" t="s">
        <v>471</v>
      </c>
    </row>
    <row r="278" spans="1:28" x14ac:dyDescent="0.25">
      <c r="B278" s="219" t="s">
        <v>472</v>
      </c>
      <c r="C278" s="220" t="s">
        <v>472</v>
      </c>
      <c r="D278" s="202">
        <v>0</v>
      </c>
      <c r="E278" s="68" t="str">
        <f t="shared" si="18"/>
        <v>-</v>
      </c>
      <c r="F278" s="69"/>
      <c r="G278" s="88"/>
      <c r="W278" t="s">
        <v>473</v>
      </c>
      <c r="X278" s="89" t="s">
        <v>473</v>
      </c>
    </row>
    <row r="279" spans="1:28" x14ac:dyDescent="0.25">
      <c r="B279" s="219" t="s">
        <v>315</v>
      </c>
      <c r="C279" s="220" t="s">
        <v>315</v>
      </c>
      <c r="D279" s="202">
        <v>0</v>
      </c>
      <c r="E279" s="68" t="str">
        <f t="shared" si="18"/>
        <v>-</v>
      </c>
      <c r="F279" s="69"/>
      <c r="G279" s="88"/>
      <c r="W279" t="s">
        <v>474</v>
      </c>
      <c r="X279" s="89" t="s">
        <v>474</v>
      </c>
    </row>
    <row r="280" spans="1:28" x14ac:dyDescent="0.25">
      <c r="B280" s="219" t="s">
        <v>246</v>
      </c>
      <c r="C280" s="220" t="s">
        <v>246</v>
      </c>
      <c r="D280" s="202">
        <v>0</v>
      </c>
      <c r="E280" s="68" t="str">
        <f t="shared" si="18"/>
        <v>-</v>
      </c>
      <c r="F280" s="69"/>
      <c r="G280" s="88"/>
      <c r="W280" t="s">
        <v>475</v>
      </c>
      <c r="X280" s="89" t="s">
        <v>475</v>
      </c>
    </row>
    <row r="281" spans="1:28" x14ac:dyDescent="0.25">
      <c r="B281" s="219" t="s">
        <v>248</v>
      </c>
      <c r="C281" s="220" t="s">
        <v>248</v>
      </c>
      <c r="D281" s="202">
        <v>0</v>
      </c>
      <c r="E281" s="68" t="str">
        <f>IFERROR(D281/$D$282,"-")</f>
        <v>-</v>
      </c>
      <c r="F281" s="69"/>
      <c r="G281" s="88"/>
      <c r="W281" t="str">
        <f>TRIM(X281)</f>
        <v/>
      </c>
      <c r="X281" s="89"/>
    </row>
    <row r="282" spans="1:28" x14ac:dyDescent="0.25">
      <c r="B282" s="236" t="s">
        <v>249</v>
      </c>
      <c r="C282" s="237" t="s">
        <v>249</v>
      </c>
      <c r="D282" s="189">
        <f>SUM(D269:D281)</f>
        <v>0</v>
      </c>
      <c r="E282" s="205">
        <f>SUM(E269:E281)</f>
        <v>0</v>
      </c>
      <c r="F282" s="69"/>
      <c r="G282" s="88"/>
      <c r="W282" t="str">
        <f>TRIM(X282)</f>
        <v/>
      </c>
    </row>
    <row r="283" spans="1:28" x14ac:dyDescent="0.25">
      <c r="A283" s="60" t="s">
        <v>115</v>
      </c>
      <c r="B283" s="60"/>
      <c r="G283" s="88"/>
      <c r="W283" t="str">
        <f>TRIM(X283)</f>
        <v/>
      </c>
    </row>
    <row r="284" spans="1:28" ht="18.75" x14ac:dyDescent="0.3">
      <c r="A284" s="5" t="s">
        <v>476</v>
      </c>
      <c r="B284" s="5"/>
      <c r="C284" s="6"/>
      <c r="D284" s="6"/>
      <c r="E284" s="6"/>
      <c r="F284" s="6"/>
      <c r="G284" s="36"/>
      <c r="H284" s="6"/>
      <c r="I284" s="6"/>
      <c r="J284" s="6"/>
      <c r="K284" s="6"/>
      <c r="L284" s="6"/>
      <c r="M284" s="6"/>
      <c r="N284" s="6"/>
    </row>
    <row r="285" spans="1:28" ht="29.25" customHeight="1" x14ac:dyDescent="0.25">
      <c r="B285" s="229" t="str">
        <f>"TAVOITETUT nuoret toimenpiteissä "&amp;$Y$12&amp;$X$10&amp;U8</f>
        <v xml:space="preserve">TAVOITETUT nuoret toimenpiteissä - KAIKKI: 01.01.2021-31.12.2021 </v>
      </c>
      <c r="C285" s="229"/>
      <c r="D285" s="229"/>
      <c r="E285" s="229"/>
      <c r="F285" s="229"/>
      <c r="G285" s="88"/>
      <c r="W285" t="str">
        <f>TRIM(X285)</f>
        <v/>
      </c>
    </row>
    <row r="286" spans="1:28" ht="38.25" x14ac:dyDescent="0.25">
      <c r="A286" s="96"/>
      <c r="B286" s="219"/>
      <c r="C286" s="220"/>
      <c r="D286" s="16" t="s">
        <v>27</v>
      </c>
      <c r="E286" s="16" t="s">
        <v>477</v>
      </c>
      <c r="F286" s="16" t="s">
        <v>478</v>
      </c>
      <c r="G286" s="88"/>
      <c r="Y286" s="97" t="s">
        <v>479</v>
      </c>
      <c r="Z286" s="97" t="s">
        <v>480</v>
      </c>
      <c r="AA286" s="98" t="s">
        <v>481</v>
      </c>
      <c r="AB286" s="98" t="s">
        <v>482</v>
      </c>
    </row>
    <row r="287" spans="1:28" x14ac:dyDescent="0.25">
      <c r="B287" s="219" t="s">
        <v>61</v>
      </c>
      <c r="C287" s="220" t="s">
        <v>61</v>
      </c>
      <c r="D287" s="202">
        <v>0</v>
      </c>
      <c r="E287" s="85">
        <f>D287-F287</f>
        <v>0</v>
      </c>
      <c r="F287" s="202">
        <v>0</v>
      </c>
      <c r="G287" s="88"/>
      <c r="X287" s="23" t="s">
        <v>62</v>
      </c>
      <c r="Y287" s="59">
        <f t="shared" ref="Y287:Z293" si="19">E77</f>
        <v>0</v>
      </c>
      <c r="Z287" s="59">
        <f t="shared" si="19"/>
        <v>0</v>
      </c>
      <c r="AA287" s="99">
        <v>0</v>
      </c>
      <c r="AB287" s="99">
        <v>0</v>
      </c>
    </row>
    <row r="288" spans="1:28" x14ac:dyDescent="0.25">
      <c r="B288" s="219" t="s">
        <v>65</v>
      </c>
      <c r="C288" s="220" t="s">
        <v>65</v>
      </c>
      <c r="D288" s="202"/>
      <c r="E288" s="85">
        <f t="shared" ref="E288:E293" si="20">D288-F288</f>
        <v>0</v>
      </c>
      <c r="F288" s="202">
        <v>0</v>
      </c>
      <c r="G288" s="88"/>
      <c r="X288" s="45" t="s">
        <v>66</v>
      </c>
      <c r="Y288" s="59">
        <f t="shared" si="19"/>
        <v>0</v>
      </c>
      <c r="Z288" s="59">
        <f t="shared" si="19"/>
        <v>0</v>
      </c>
      <c r="AA288" s="99">
        <v>0</v>
      </c>
      <c r="AB288" s="99">
        <v>0</v>
      </c>
    </row>
    <row r="289" spans="2:28" x14ac:dyDescent="0.25">
      <c r="B289" s="219" t="s">
        <v>68</v>
      </c>
      <c r="C289" s="220" t="s">
        <v>68</v>
      </c>
      <c r="D289" s="202">
        <v>0</v>
      </c>
      <c r="E289" s="85">
        <f t="shared" si="20"/>
        <v>0</v>
      </c>
      <c r="F289" s="202">
        <v>0</v>
      </c>
      <c r="G289" s="88"/>
      <c r="X289" s="45" t="s">
        <v>70</v>
      </c>
      <c r="Y289" s="59">
        <f t="shared" si="19"/>
        <v>0</v>
      </c>
      <c r="Z289" s="59">
        <f t="shared" si="19"/>
        <v>0</v>
      </c>
      <c r="AA289" s="99">
        <v>0</v>
      </c>
      <c r="AB289" s="99">
        <v>0</v>
      </c>
    </row>
    <row r="290" spans="2:28" x14ac:dyDescent="0.25">
      <c r="B290" s="219" t="s">
        <v>72</v>
      </c>
      <c r="C290" s="220" t="s">
        <v>72</v>
      </c>
      <c r="D290" s="202">
        <v>0</v>
      </c>
      <c r="E290" s="85">
        <f t="shared" si="20"/>
        <v>0</v>
      </c>
      <c r="F290" s="202">
        <v>0</v>
      </c>
      <c r="G290" s="88"/>
      <c r="X290" s="45" t="s">
        <v>74</v>
      </c>
      <c r="Y290" s="59">
        <f t="shared" si="19"/>
        <v>0</v>
      </c>
      <c r="Z290" s="59">
        <f t="shared" si="19"/>
        <v>0</v>
      </c>
      <c r="AA290" s="99">
        <v>0</v>
      </c>
      <c r="AB290" s="99">
        <v>0</v>
      </c>
    </row>
    <row r="291" spans="2:28" x14ac:dyDescent="0.25">
      <c r="B291" s="219" t="s">
        <v>76</v>
      </c>
      <c r="C291" s="220" t="s">
        <v>76</v>
      </c>
      <c r="D291" s="202">
        <v>0</v>
      </c>
      <c r="E291" s="85">
        <f t="shared" si="20"/>
        <v>0</v>
      </c>
      <c r="F291" s="202">
        <v>0</v>
      </c>
      <c r="G291" s="88"/>
      <c r="X291" s="23" t="s">
        <v>78</v>
      </c>
      <c r="Y291" s="59">
        <f t="shared" si="19"/>
        <v>0</v>
      </c>
      <c r="Z291" s="59">
        <f t="shared" si="19"/>
        <v>0</v>
      </c>
      <c r="AA291" s="99">
        <v>0</v>
      </c>
      <c r="AB291" s="99">
        <v>0</v>
      </c>
    </row>
    <row r="292" spans="2:28" x14ac:dyDescent="0.25">
      <c r="B292" s="236" t="s">
        <v>249</v>
      </c>
      <c r="C292" s="237" t="s">
        <v>249</v>
      </c>
      <c r="D292" s="189">
        <f>SUM(D287:D291)</f>
        <v>0</v>
      </c>
      <c r="E292" s="189">
        <f>SUM(E287:E291)</f>
        <v>0</v>
      </c>
      <c r="F292" s="189">
        <f>SUM(F287:F291)</f>
        <v>0</v>
      </c>
      <c r="G292" s="88"/>
      <c r="X292" s="26"/>
      <c r="Y292" s="59">
        <f t="shared" si="19"/>
        <v>0</v>
      </c>
      <c r="Z292" s="59">
        <f t="shared" si="19"/>
        <v>0</v>
      </c>
      <c r="AA292" s="54">
        <f>SUM(AA287:AA291)</f>
        <v>0</v>
      </c>
      <c r="AB292" s="54">
        <f>SUM(AB287:AB291)</f>
        <v>0</v>
      </c>
    </row>
    <row r="293" spans="2:28" x14ac:dyDescent="0.25">
      <c r="B293" s="219" t="s">
        <v>58</v>
      </c>
      <c r="C293" s="220" t="s">
        <v>58</v>
      </c>
      <c r="D293" s="202">
        <v>0</v>
      </c>
      <c r="E293" s="85">
        <f t="shared" si="20"/>
        <v>0</v>
      </c>
      <c r="F293" s="202">
        <v>0</v>
      </c>
      <c r="G293" s="88"/>
      <c r="X293" s="23" t="s">
        <v>82</v>
      </c>
      <c r="Y293" s="59">
        <f t="shared" si="19"/>
        <v>0</v>
      </c>
      <c r="Z293" s="59">
        <f t="shared" si="19"/>
        <v>0</v>
      </c>
      <c r="AA293" s="99">
        <v>0</v>
      </c>
      <c r="AB293" s="99">
        <v>0</v>
      </c>
    </row>
    <row r="294" spans="2:28" x14ac:dyDescent="0.25">
      <c r="G294" s="88"/>
    </row>
    <row r="295" spans="2:28" x14ac:dyDescent="0.25">
      <c r="G295" s="88"/>
    </row>
    <row r="296" spans="2:28" ht="32.25" customHeight="1" x14ac:dyDescent="0.25">
      <c r="B296" s="229" t="str">
        <f>"Toimenpiteisiin ohjattujen TAVOITETTUJEN nuorten lukumäärä, ikä- ja sukupuolijakauma? "&amp;Y12&amp;X10&amp;U8</f>
        <v xml:space="preserve">Toimenpiteisiin ohjattujen TAVOITETTUJEN nuorten lukumäärä, ikä- ja sukupuolijakauma? - KAIKKI: 01.01.2021-31.12.2021 </v>
      </c>
      <c r="C296" s="229"/>
      <c r="D296" s="229"/>
      <c r="E296" s="229"/>
      <c r="F296" s="229"/>
      <c r="G296" s="37"/>
      <c r="H296" s="248" t="str">
        <f>B296</f>
        <v xml:space="preserve">Toimenpiteisiin ohjattujen TAVOITETTUJEN nuorten lukumäärä, ikä- ja sukupuolijakauma? - KAIKKI: 01.01.2021-31.12.2021 </v>
      </c>
      <c r="I296" s="248"/>
      <c r="J296" s="248"/>
      <c r="K296" s="248"/>
      <c r="L296" s="248"/>
      <c r="M296" s="248"/>
      <c r="N296" s="248"/>
    </row>
    <row r="297" spans="2:28" ht="25.5" x14ac:dyDescent="0.25">
      <c r="B297" s="219"/>
      <c r="C297" s="220"/>
      <c r="D297" s="16" t="s">
        <v>56</v>
      </c>
      <c r="E297" s="16" t="s">
        <v>19</v>
      </c>
      <c r="F297" s="39" t="s">
        <v>57</v>
      </c>
      <c r="G297" s="88"/>
    </row>
    <row r="298" spans="2:28" x14ac:dyDescent="0.25">
      <c r="B298" s="219" t="s">
        <v>61</v>
      </c>
      <c r="C298" s="220" t="s">
        <v>61</v>
      </c>
      <c r="D298" s="43">
        <f>E287</f>
        <v>0</v>
      </c>
      <c r="E298" s="43">
        <f>Y287-AA287</f>
        <v>0</v>
      </c>
      <c r="F298" s="43">
        <f>Z287-AB287</f>
        <v>0</v>
      </c>
      <c r="G298" s="88"/>
      <c r="X298" s="23" t="s">
        <v>62</v>
      </c>
    </row>
    <row r="299" spans="2:28" x14ac:dyDescent="0.25">
      <c r="B299" s="219" t="s">
        <v>65</v>
      </c>
      <c r="C299" s="220" t="s">
        <v>65</v>
      </c>
      <c r="D299" s="43">
        <f>E288</f>
        <v>0</v>
      </c>
      <c r="E299" s="43">
        <f>Y288-AA288</f>
        <v>0</v>
      </c>
      <c r="F299" s="43">
        <f>Z288-AB288</f>
        <v>0</v>
      </c>
      <c r="G299" s="88"/>
      <c r="X299" s="45" t="s">
        <v>66</v>
      </c>
    </row>
    <row r="300" spans="2:28" x14ac:dyDescent="0.25">
      <c r="B300" s="219" t="s">
        <v>68</v>
      </c>
      <c r="C300" s="220" t="s">
        <v>68</v>
      </c>
      <c r="D300" s="43">
        <f>E289</f>
        <v>0</v>
      </c>
      <c r="E300" s="43">
        <f t="shared" ref="E300:F302" si="21">Y289-AA289</f>
        <v>0</v>
      </c>
      <c r="F300" s="43">
        <f t="shared" si="21"/>
        <v>0</v>
      </c>
      <c r="G300" s="88"/>
      <c r="X300" s="45" t="s">
        <v>70</v>
      </c>
    </row>
    <row r="301" spans="2:28" x14ac:dyDescent="0.25">
      <c r="B301" s="219" t="s">
        <v>72</v>
      </c>
      <c r="C301" s="220" t="s">
        <v>72</v>
      </c>
      <c r="D301" s="43">
        <f>E290</f>
        <v>0</v>
      </c>
      <c r="E301" s="43">
        <f t="shared" si="21"/>
        <v>0</v>
      </c>
      <c r="F301" s="43">
        <f t="shared" si="21"/>
        <v>0</v>
      </c>
      <c r="G301" s="88"/>
      <c r="X301" s="45" t="s">
        <v>74</v>
      </c>
    </row>
    <row r="302" spans="2:28" x14ac:dyDescent="0.25">
      <c r="B302" s="219" t="s">
        <v>76</v>
      </c>
      <c r="C302" s="220" t="s">
        <v>76</v>
      </c>
      <c r="D302" s="43">
        <f>E291</f>
        <v>0</v>
      </c>
      <c r="E302" s="43">
        <f t="shared" si="21"/>
        <v>0</v>
      </c>
      <c r="F302" s="43">
        <f t="shared" si="21"/>
        <v>0</v>
      </c>
      <c r="G302" s="88"/>
      <c r="X302" s="23" t="s">
        <v>78</v>
      </c>
    </row>
    <row r="303" spans="2:28" x14ac:dyDescent="0.25">
      <c r="B303" s="236" t="s">
        <v>249</v>
      </c>
      <c r="C303" s="237" t="s">
        <v>249</v>
      </c>
      <c r="D303" s="207">
        <f>SUM(D298:D302)</f>
        <v>0</v>
      </c>
      <c r="E303" s="189">
        <f>SUM(E298:E302)</f>
        <v>0</v>
      </c>
      <c r="F303" s="189">
        <f>SUM(F298:F302)</f>
        <v>0</v>
      </c>
      <c r="G303" s="88"/>
      <c r="X303" s="26"/>
    </row>
    <row r="304" spans="2:28" x14ac:dyDescent="0.25">
      <c r="B304" s="219" t="s">
        <v>58</v>
      </c>
      <c r="C304" s="220" t="s">
        <v>58</v>
      </c>
      <c r="D304" s="43">
        <f>E293</f>
        <v>0</v>
      </c>
      <c r="E304" s="43">
        <f>Y293-AA293</f>
        <v>0</v>
      </c>
      <c r="F304" s="43">
        <f>Z293-AB293</f>
        <v>0</v>
      </c>
      <c r="G304" s="88"/>
      <c r="X304" s="23" t="s">
        <v>82</v>
      </c>
    </row>
    <row r="305" spans="1:33" x14ac:dyDescent="0.25">
      <c r="B305" s="46" t="str">
        <f>"*miehet ja muun sukupuoliset (N: "&amp;$V$21&amp;")"</f>
        <v>*miehet ja muun sukupuoliset (N: 0)</v>
      </c>
      <c r="G305" s="88"/>
    </row>
    <row r="306" spans="1:33" x14ac:dyDescent="0.25">
      <c r="C306" s="46"/>
      <c r="G306" s="88"/>
    </row>
    <row r="307" spans="1:33" ht="28.5" customHeight="1" x14ac:dyDescent="0.25">
      <c r="A307" s="238" t="str">
        <f>"Mihin erilaisiin palveluihin/toimenpiteisiin/toimintoihin TAVOITETTUJA nuoria on ohjattu prosessin aikana "&amp;Y12&amp;X10&amp;U8</f>
        <v xml:space="preserve">Mihin erilaisiin palveluihin/toimenpiteisiin/toimintoihin TAVOITETTUJA nuoria on ohjattu prosessin aikana - KAIKKI: 01.01.2021-31.12.2021 </v>
      </c>
      <c r="B307" s="238"/>
      <c r="C307" s="238"/>
      <c r="D307" s="238"/>
      <c r="E307" s="238"/>
      <c r="F307" s="238"/>
      <c r="G307" s="88"/>
      <c r="W307" t="str">
        <f>TRIM(X307)</f>
        <v/>
      </c>
    </row>
    <row r="308" spans="1:33" ht="14.45" customHeight="1" x14ac:dyDescent="0.25">
      <c r="A308" s="243" t="s">
        <v>483</v>
      </c>
      <c r="B308" s="243"/>
      <c r="C308" s="243"/>
      <c r="D308" s="244" t="s">
        <v>56</v>
      </c>
      <c r="E308" s="244"/>
      <c r="F308" s="16" t="s">
        <v>19</v>
      </c>
      <c r="G308" s="100" t="s">
        <v>57</v>
      </c>
      <c r="H308" s="251" t="str">
        <f>"Mihin erilaisiin palveluihin/toimenpiteisiin/toimintoihin TAVOITETTUJA nuoria on ohjattu prosessin aikana (N: "&amp;D292&amp;")"</f>
        <v>Mihin erilaisiin palveluihin/toimenpiteisiin/toimintoihin TAVOITETTUJA nuoria on ohjattu prosessin aikana (N: 0)</v>
      </c>
      <c r="I308" s="252"/>
      <c r="J308" s="252"/>
      <c r="K308" s="253"/>
      <c r="W308" t="str">
        <f>TRIM(X308)</f>
        <v/>
      </c>
      <c r="AF308" t="s">
        <v>484</v>
      </c>
    </row>
    <row r="309" spans="1:33" x14ac:dyDescent="0.25">
      <c r="A309" s="243"/>
      <c r="B309" s="243"/>
      <c r="C309" s="243"/>
      <c r="D309" s="16" t="s">
        <v>124</v>
      </c>
      <c r="E309" s="16" t="s">
        <v>485</v>
      </c>
      <c r="F309" s="16" t="s">
        <v>124</v>
      </c>
      <c r="G309" s="101" t="s">
        <v>124</v>
      </c>
      <c r="H309" s="254"/>
      <c r="I309" s="255"/>
      <c r="J309" s="255"/>
      <c r="K309" s="256"/>
      <c r="AF309" s="102" t="s">
        <v>486</v>
      </c>
    </row>
    <row r="310" spans="1:33" ht="15" customHeight="1" x14ac:dyDescent="0.25">
      <c r="A310" s="233" t="s">
        <v>483</v>
      </c>
      <c r="B310" s="219" t="s">
        <v>487</v>
      </c>
      <c r="C310" s="220" t="s">
        <v>487</v>
      </c>
      <c r="D310" s="202">
        <v>0</v>
      </c>
      <c r="E310" s="68" t="str">
        <f>IFERROR(D310/$D$292,"-")</f>
        <v>-</v>
      </c>
      <c r="F310" s="202">
        <v>0</v>
      </c>
      <c r="G310" s="202">
        <v>0</v>
      </c>
      <c r="H310" s="208" t="str">
        <f>B310</f>
        <v>Etsivien tuki ja tsemppaus</v>
      </c>
      <c r="I310" s="104" t="str">
        <f>E310</f>
        <v>-</v>
      </c>
      <c r="J310" s="105"/>
      <c r="K310" s="106"/>
      <c r="X310" s="89" t="s">
        <v>488</v>
      </c>
      <c r="AF310" t="s">
        <v>488</v>
      </c>
      <c r="AG310" s="87" t="s">
        <v>489</v>
      </c>
    </row>
    <row r="311" spans="1:33" x14ac:dyDescent="0.25">
      <c r="A311" s="234"/>
      <c r="B311" s="219" t="s">
        <v>490</v>
      </c>
      <c r="C311" s="220" t="s">
        <v>490</v>
      </c>
      <c r="D311" s="202">
        <v>0</v>
      </c>
      <c r="E311" s="68" t="str">
        <f t="shared" ref="E311:E321" si="22">IFERROR(D311/$D$292,"-")</f>
        <v>-</v>
      </c>
      <c r="F311" s="202">
        <v>0</v>
      </c>
      <c r="G311" s="202">
        <v>0</v>
      </c>
      <c r="H311" s="208" t="str">
        <f t="shared" ref="H311:H321" si="23">B311</f>
        <v>Menetelmällinen työskentely nuoren kanssa</v>
      </c>
      <c r="I311" s="104" t="str">
        <f t="shared" ref="I311:I321" si="24">E311</f>
        <v>-</v>
      </c>
      <c r="J311" s="105"/>
      <c r="K311" s="106"/>
      <c r="X311" s="93" t="s">
        <v>491</v>
      </c>
      <c r="Y311" s="107" t="s">
        <v>492</v>
      </c>
      <c r="AF311" t="s">
        <v>492</v>
      </c>
      <c r="AG311" s="87" t="s">
        <v>493</v>
      </c>
    </row>
    <row r="312" spans="1:33" x14ac:dyDescent="0.25">
      <c r="A312" s="234"/>
      <c r="B312" s="219" t="s">
        <v>494</v>
      </c>
      <c r="C312" s="220" t="s">
        <v>494</v>
      </c>
      <c r="D312" s="202">
        <v>0</v>
      </c>
      <c r="E312" s="68" t="str">
        <f t="shared" si="22"/>
        <v>-</v>
      </c>
      <c r="F312" s="202">
        <v>0</v>
      </c>
      <c r="G312" s="202">
        <v>0</v>
      </c>
      <c r="H312" s="208" t="str">
        <f t="shared" si="23"/>
        <v>Ryhmämuotoinen toiminta</v>
      </c>
      <c r="I312" s="104" t="str">
        <f t="shared" si="24"/>
        <v>-</v>
      </c>
      <c r="J312" s="105"/>
      <c r="K312" s="106"/>
      <c r="X312" s="89" t="s">
        <v>495</v>
      </c>
      <c r="AF312" t="s">
        <v>495</v>
      </c>
      <c r="AG312" s="87" t="s">
        <v>496</v>
      </c>
    </row>
    <row r="313" spans="1:33" x14ac:dyDescent="0.25">
      <c r="A313" s="234"/>
      <c r="B313" s="219" t="s">
        <v>497</v>
      </c>
      <c r="C313" s="220" t="s">
        <v>497</v>
      </c>
      <c r="D313" s="202">
        <v>0</v>
      </c>
      <c r="E313" s="68" t="str">
        <f t="shared" si="22"/>
        <v>-</v>
      </c>
      <c r="F313" s="202">
        <v>0</v>
      </c>
      <c r="G313" s="202">
        <v>0</v>
      </c>
      <c r="H313" s="208" t="str">
        <f t="shared" si="23"/>
        <v>Nuotta-valmennus</v>
      </c>
      <c r="I313" s="104" t="str">
        <f t="shared" si="24"/>
        <v>-</v>
      </c>
      <c r="J313" s="105"/>
      <c r="K313" s="106"/>
      <c r="X313" s="89" t="s">
        <v>498</v>
      </c>
      <c r="AF313" t="s">
        <v>498</v>
      </c>
      <c r="AG313" s="87" t="s">
        <v>499</v>
      </c>
    </row>
    <row r="314" spans="1:33" x14ac:dyDescent="0.25">
      <c r="A314" s="234"/>
      <c r="B314" s="219" t="s">
        <v>500</v>
      </c>
      <c r="C314" s="220" t="s">
        <v>500</v>
      </c>
      <c r="D314" s="202">
        <v>0</v>
      </c>
      <c r="E314" s="68" t="str">
        <f t="shared" si="22"/>
        <v>-</v>
      </c>
      <c r="F314" s="202">
        <v>0</v>
      </c>
      <c r="G314" s="202">
        <v>0</v>
      </c>
      <c r="H314" s="208" t="str">
        <f t="shared" si="23"/>
        <v>Palveluohjaus</v>
      </c>
      <c r="I314" s="104" t="str">
        <f t="shared" si="24"/>
        <v>-</v>
      </c>
      <c r="J314" s="105"/>
      <c r="K314" s="106"/>
      <c r="X314" s="89" t="s">
        <v>501</v>
      </c>
      <c r="AF314" t="s">
        <v>501</v>
      </c>
      <c r="AG314" s="87" t="s">
        <v>502</v>
      </c>
    </row>
    <row r="315" spans="1:33" x14ac:dyDescent="0.25">
      <c r="A315" s="234"/>
      <c r="B315" s="219" t="s">
        <v>503</v>
      </c>
      <c r="C315" s="220" t="s">
        <v>503</v>
      </c>
      <c r="D315" s="202">
        <v>0</v>
      </c>
      <c r="E315" s="68" t="str">
        <f t="shared" si="22"/>
        <v>-</v>
      </c>
      <c r="F315" s="202">
        <v>0</v>
      </c>
      <c r="G315" s="202">
        <v>0</v>
      </c>
      <c r="H315" s="208" t="str">
        <f t="shared" si="23"/>
        <v>Viranomaisverkon luominen</v>
      </c>
      <c r="I315" s="104" t="str">
        <f t="shared" si="24"/>
        <v>-</v>
      </c>
      <c r="J315" s="105"/>
      <c r="K315" s="106"/>
      <c r="X315" s="89" t="s">
        <v>504</v>
      </c>
      <c r="AF315" t="s">
        <v>504</v>
      </c>
      <c r="AG315" s="86" t="s">
        <v>505</v>
      </c>
    </row>
    <row r="316" spans="1:33" x14ac:dyDescent="0.25">
      <c r="A316" s="234"/>
      <c r="B316" s="219" t="s">
        <v>506</v>
      </c>
      <c r="C316" s="220" t="s">
        <v>506</v>
      </c>
      <c r="D316" s="202">
        <v>0</v>
      </c>
      <c r="E316" s="68" t="str">
        <f t="shared" si="22"/>
        <v>-</v>
      </c>
      <c r="F316" s="202">
        <v>0</v>
      </c>
      <c r="G316" s="202">
        <v>0</v>
      </c>
      <c r="H316" s="208" t="str">
        <f t="shared" si="23"/>
        <v>Tuki viranomaisasioiden hoitamiseen'</v>
      </c>
      <c r="I316" s="104" t="str">
        <f t="shared" si="24"/>
        <v>-</v>
      </c>
      <c r="J316" s="105"/>
      <c r="K316" s="106"/>
      <c r="X316" s="93" t="s">
        <v>507</v>
      </c>
      <c r="AG316" s="86"/>
    </row>
    <row r="317" spans="1:33" x14ac:dyDescent="0.25">
      <c r="A317" s="234"/>
      <c r="B317" s="219" t="s">
        <v>508</v>
      </c>
      <c r="C317" s="220" t="s">
        <v>508</v>
      </c>
      <c r="D317" s="202">
        <v>0</v>
      </c>
      <c r="E317" s="68" t="str">
        <f t="shared" si="22"/>
        <v>-</v>
      </c>
      <c r="F317" s="202">
        <v>0</v>
      </c>
      <c r="G317" s="202">
        <v>0</v>
      </c>
      <c r="H317" s="208" t="str">
        <f t="shared" si="23"/>
        <v>Asumiseen liittyvät palvelut</v>
      </c>
      <c r="I317" s="104" t="str">
        <f t="shared" si="24"/>
        <v>-</v>
      </c>
      <c r="J317" s="105"/>
      <c r="K317" s="106"/>
      <c r="X317" s="89" t="s">
        <v>509</v>
      </c>
      <c r="AF317" t="s">
        <v>509</v>
      </c>
      <c r="AG317" s="87" t="s">
        <v>510</v>
      </c>
    </row>
    <row r="318" spans="1:33" x14ac:dyDescent="0.25">
      <c r="A318" s="234"/>
      <c r="B318" s="219" t="s">
        <v>511</v>
      </c>
      <c r="C318" s="220" t="s">
        <v>511</v>
      </c>
      <c r="D318" s="202">
        <v>0</v>
      </c>
      <c r="E318" s="68" t="str">
        <f t="shared" si="22"/>
        <v>-</v>
      </c>
      <c r="F318" s="202">
        <v>0</v>
      </c>
      <c r="G318" s="202">
        <v>0</v>
      </c>
      <c r="H318" s="208" t="str">
        <f t="shared" si="23"/>
        <v>Työnhaun ohjaus ja neuvonta</v>
      </c>
      <c r="I318" s="104" t="str">
        <f t="shared" si="24"/>
        <v>-</v>
      </c>
      <c r="J318" s="105"/>
      <c r="K318" s="106"/>
      <c r="X318" s="93" t="s">
        <v>512</v>
      </c>
    </row>
    <row r="319" spans="1:33" x14ac:dyDescent="0.25">
      <c r="A319" s="234"/>
      <c r="B319" s="219" t="s">
        <v>513</v>
      </c>
      <c r="C319" s="220" t="s">
        <v>513</v>
      </c>
      <c r="D319" s="202">
        <v>0</v>
      </c>
      <c r="E319" s="68" t="str">
        <f t="shared" si="22"/>
        <v>-</v>
      </c>
      <c r="F319" s="202">
        <v>0</v>
      </c>
      <c r="G319" s="202">
        <v>0</v>
      </c>
      <c r="H319" s="208" t="str">
        <f t="shared" si="23"/>
        <v>Tutustumistoiminta'</v>
      </c>
      <c r="I319" s="104" t="str">
        <f t="shared" si="24"/>
        <v>-</v>
      </c>
      <c r="J319" s="105"/>
      <c r="K319" s="106"/>
      <c r="X319" s="93" t="s">
        <v>514</v>
      </c>
    </row>
    <row r="320" spans="1:33" x14ac:dyDescent="0.25">
      <c r="A320" s="234"/>
      <c r="B320" s="219" t="s">
        <v>294</v>
      </c>
      <c r="C320" s="220" t="s">
        <v>294</v>
      </c>
      <c r="D320" s="202">
        <v>0</v>
      </c>
      <c r="E320" s="68" t="str">
        <f t="shared" si="22"/>
        <v>-</v>
      </c>
      <c r="F320" s="202">
        <v>0</v>
      </c>
      <c r="G320" s="202">
        <v>0</v>
      </c>
      <c r="H320" s="208" t="str">
        <f t="shared" si="23"/>
        <v>Ohjaus toisille etsiville</v>
      </c>
      <c r="I320" s="104" t="str">
        <f t="shared" si="24"/>
        <v>-</v>
      </c>
      <c r="J320" s="105"/>
      <c r="K320" s="106"/>
      <c r="X320" s="89" t="s">
        <v>515</v>
      </c>
      <c r="AF320" t="s">
        <v>515</v>
      </c>
      <c r="AG320" s="87" t="s">
        <v>516</v>
      </c>
    </row>
    <row r="321" spans="1:33" x14ac:dyDescent="0.25">
      <c r="A321" s="235"/>
      <c r="B321" s="219" t="s">
        <v>517</v>
      </c>
      <c r="C321" s="220" t="s">
        <v>517</v>
      </c>
      <c r="D321" s="202">
        <v>0</v>
      </c>
      <c r="E321" s="68" t="str">
        <f t="shared" si="22"/>
        <v>-</v>
      </c>
      <c r="F321" s="202">
        <v>0</v>
      </c>
      <c r="G321" s="202">
        <v>0</v>
      </c>
      <c r="H321" s="208" t="str">
        <f t="shared" si="23"/>
        <v>Sovari-kysely toimitettu nuorelle</v>
      </c>
      <c r="I321" s="104" t="str">
        <f t="shared" si="24"/>
        <v>-</v>
      </c>
      <c r="J321" s="108"/>
      <c r="K321" s="109"/>
      <c r="X321" s="93" t="s">
        <v>518</v>
      </c>
      <c r="Y321" s="107" t="s">
        <v>519</v>
      </c>
      <c r="AF321" t="s">
        <v>519</v>
      </c>
      <c r="AG321" s="87" t="s">
        <v>520</v>
      </c>
    </row>
    <row r="322" spans="1:33" x14ac:dyDescent="0.25">
      <c r="A322" s="239" t="s">
        <v>521</v>
      </c>
      <c r="B322" s="240"/>
      <c r="C322" s="241"/>
      <c r="D322" s="189">
        <f>SUM(D310:D321)</f>
        <v>0</v>
      </c>
      <c r="E322" s="189"/>
      <c r="F322" s="189">
        <f>SUM(F310:F321)</f>
        <v>0</v>
      </c>
      <c r="G322" s="189">
        <f>SUM(G310:G321)</f>
        <v>0</v>
      </c>
      <c r="H322" s="110"/>
      <c r="I322" s="111"/>
      <c r="K322" s="112"/>
    </row>
    <row r="323" spans="1:33" x14ac:dyDescent="0.25">
      <c r="A323" s="243" t="s">
        <v>522</v>
      </c>
      <c r="B323" s="243"/>
      <c r="C323" s="243"/>
      <c r="D323" s="244" t="s">
        <v>56</v>
      </c>
      <c r="E323" s="244"/>
      <c r="F323" s="16" t="s">
        <v>19</v>
      </c>
      <c r="G323" s="100" t="s">
        <v>57</v>
      </c>
      <c r="H323" s="29"/>
      <c r="I323" s="111"/>
      <c r="K323" s="112"/>
      <c r="L323" s="138"/>
      <c r="AF323" s="102" t="s">
        <v>523</v>
      </c>
    </row>
    <row r="324" spans="1:33" x14ac:dyDescent="0.25">
      <c r="A324" s="243"/>
      <c r="B324" s="243"/>
      <c r="C324" s="243"/>
      <c r="D324" s="16" t="s">
        <v>124</v>
      </c>
      <c r="E324" s="16" t="s">
        <v>485</v>
      </c>
      <c r="F324" s="16" t="s">
        <v>124</v>
      </c>
      <c r="G324" s="16" t="s">
        <v>124</v>
      </c>
      <c r="H324" s="103"/>
      <c r="I324" s="104"/>
      <c r="J324" s="105"/>
      <c r="K324" s="106"/>
      <c r="AF324" s="102"/>
      <c r="AG324" s="86" t="s">
        <v>524</v>
      </c>
    </row>
    <row r="325" spans="1:33" ht="15.75" customHeight="1" x14ac:dyDescent="0.25">
      <c r="A325" s="230" t="s">
        <v>525</v>
      </c>
      <c r="B325" s="219" t="s">
        <v>526</v>
      </c>
      <c r="C325" s="220" t="s">
        <v>526</v>
      </c>
      <c r="D325" s="202">
        <v>0</v>
      </c>
      <c r="E325" s="68" t="str">
        <f>IFERROR(D325/$D$292,"-")</f>
        <v>-</v>
      </c>
      <c r="F325" s="202">
        <v>0</v>
      </c>
      <c r="G325" s="202">
        <v>0</v>
      </c>
      <c r="H325" s="208" t="str">
        <f>B325</f>
        <v>Mielenterveyspalvelut</v>
      </c>
      <c r="I325" s="104" t="str">
        <f>E325</f>
        <v>-</v>
      </c>
      <c r="J325" s="105"/>
      <c r="K325" s="106"/>
      <c r="X325" s="93" t="s">
        <v>527</v>
      </c>
      <c r="Y325" s="107" t="s">
        <v>528</v>
      </c>
      <c r="AF325" t="s">
        <v>528</v>
      </c>
      <c r="AG325" s="87" t="s">
        <v>529</v>
      </c>
    </row>
    <row r="326" spans="1:33" x14ac:dyDescent="0.25">
      <c r="A326" s="231"/>
      <c r="B326" s="219" t="s">
        <v>530</v>
      </c>
      <c r="C326" s="220" t="s">
        <v>530</v>
      </c>
      <c r="D326" s="202">
        <v>0</v>
      </c>
      <c r="E326" s="68" t="str">
        <f t="shared" ref="E326:E364" si="25">IFERROR(D326/$D$292,"-")</f>
        <v>-</v>
      </c>
      <c r="F326" s="202">
        <v>0</v>
      </c>
      <c r="G326" s="202">
        <v>0</v>
      </c>
      <c r="H326" s="208" t="str">
        <f t="shared" ref="H326:H364" si="26">B326</f>
        <v>Päihdepalvelut - ja kuntoutus</v>
      </c>
      <c r="I326" s="104" t="str">
        <f t="shared" ref="I326:I364" si="27">E326</f>
        <v>-</v>
      </c>
      <c r="J326" s="105"/>
      <c r="K326" s="106"/>
      <c r="X326" s="93" t="s">
        <v>531</v>
      </c>
      <c r="Y326" s="107" t="s">
        <v>532</v>
      </c>
      <c r="AF326" t="s">
        <v>532</v>
      </c>
      <c r="AG326" s="87" t="s">
        <v>533</v>
      </c>
    </row>
    <row r="327" spans="1:33" x14ac:dyDescent="0.25">
      <c r="A327" s="231"/>
      <c r="B327" s="219" t="s">
        <v>534</v>
      </c>
      <c r="C327" s="220" t="s">
        <v>534</v>
      </c>
      <c r="D327" s="202">
        <v>0</v>
      </c>
      <c r="E327" s="68" t="str">
        <f t="shared" si="25"/>
        <v>-</v>
      </c>
      <c r="F327" s="202">
        <v>0</v>
      </c>
      <c r="G327" s="202">
        <v>0</v>
      </c>
      <c r="H327" s="208" t="str">
        <f t="shared" si="26"/>
        <v>Muut terveyteen liittyvät palvelut</v>
      </c>
      <c r="I327" s="104" t="str">
        <f t="shared" si="27"/>
        <v>-</v>
      </c>
      <c r="J327" s="105"/>
      <c r="K327" s="106"/>
      <c r="X327" s="93" t="s">
        <v>535</v>
      </c>
      <c r="Y327" s="107" t="s">
        <v>536</v>
      </c>
      <c r="AF327" t="s">
        <v>536</v>
      </c>
      <c r="AG327" s="87" t="s">
        <v>537</v>
      </c>
    </row>
    <row r="328" spans="1:33" x14ac:dyDescent="0.25">
      <c r="A328" s="231"/>
      <c r="B328" s="219" t="s">
        <v>538</v>
      </c>
      <c r="C328" s="220" t="s">
        <v>538</v>
      </c>
      <c r="D328" s="202">
        <v>0</v>
      </c>
      <c r="E328" s="68" t="str">
        <f t="shared" si="25"/>
        <v>-</v>
      </c>
      <c r="F328" s="202">
        <v>0</v>
      </c>
      <c r="G328" s="202">
        <v>0</v>
      </c>
      <c r="H328" s="208" t="str">
        <f t="shared" si="26"/>
        <v>Toimeentuloon liittyvät palvelut</v>
      </c>
      <c r="I328" s="104" t="str">
        <f t="shared" si="27"/>
        <v>-</v>
      </c>
      <c r="J328" s="105"/>
      <c r="K328" s="106"/>
      <c r="X328" s="89" t="s">
        <v>539</v>
      </c>
      <c r="AF328" t="s">
        <v>539</v>
      </c>
      <c r="AG328" s="87" t="s">
        <v>540</v>
      </c>
    </row>
    <row r="329" spans="1:33" x14ac:dyDescent="0.25">
      <c r="A329" s="231"/>
      <c r="B329" s="219" t="s">
        <v>541</v>
      </c>
      <c r="C329" s="220" t="s">
        <v>541</v>
      </c>
      <c r="D329" s="202">
        <v>0</v>
      </c>
      <c r="E329" s="68" t="str">
        <f t="shared" si="25"/>
        <v>-</v>
      </c>
      <c r="F329" s="202">
        <v>0</v>
      </c>
      <c r="G329" s="202">
        <v>0</v>
      </c>
      <c r="H329" s="208" t="str">
        <f t="shared" si="26"/>
        <v>Velkaneuvonta ja muu talouteen liittyvä neuvonta</v>
      </c>
      <c r="I329" s="104" t="str">
        <f t="shared" si="27"/>
        <v>-</v>
      </c>
      <c r="J329" s="105"/>
      <c r="K329" s="106"/>
      <c r="X329" s="93" t="s">
        <v>542</v>
      </c>
      <c r="Y329" s="107" t="s">
        <v>543</v>
      </c>
      <c r="AF329" t="s">
        <v>543</v>
      </c>
      <c r="AG329" s="87" t="s">
        <v>544</v>
      </c>
    </row>
    <row r="330" spans="1:33" x14ac:dyDescent="0.25">
      <c r="A330" s="231"/>
      <c r="B330" s="219" t="s">
        <v>545</v>
      </c>
      <c r="C330" s="220" t="s">
        <v>545</v>
      </c>
      <c r="D330" s="202">
        <v>0</v>
      </c>
      <c r="E330" s="68" t="str">
        <f t="shared" si="25"/>
        <v>-</v>
      </c>
      <c r="F330" s="202">
        <v>0</v>
      </c>
      <c r="G330" s="202">
        <v>0</v>
      </c>
      <c r="H330" s="208" t="str">
        <f t="shared" si="26"/>
        <v>Lastensuojelutoimenpide</v>
      </c>
      <c r="I330" s="104" t="str">
        <f t="shared" si="27"/>
        <v>-</v>
      </c>
      <c r="J330" s="105"/>
      <c r="K330" s="106"/>
      <c r="X330" s="89" t="s">
        <v>546</v>
      </c>
      <c r="AF330" t="s">
        <v>546</v>
      </c>
      <c r="AG330" s="87" t="s">
        <v>547</v>
      </c>
    </row>
    <row r="331" spans="1:33" x14ac:dyDescent="0.25">
      <c r="A331" s="231"/>
      <c r="B331" s="219" t="s">
        <v>548</v>
      </c>
      <c r="C331" s="220" t="s">
        <v>548</v>
      </c>
      <c r="D331" s="202">
        <v>0</v>
      </c>
      <c r="E331" s="68" t="str">
        <f t="shared" si="25"/>
        <v>-</v>
      </c>
      <c r="F331" s="202">
        <v>0</v>
      </c>
      <c r="G331" s="202">
        <v>0</v>
      </c>
      <c r="H331" s="208" t="str">
        <f t="shared" si="26"/>
        <v>Muu sosiaalitoimen palvelu</v>
      </c>
      <c r="I331" s="104" t="str">
        <f t="shared" si="27"/>
        <v>-</v>
      </c>
      <c r="J331" s="105"/>
      <c r="K331" s="106"/>
      <c r="X331" s="89" t="s">
        <v>549</v>
      </c>
      <c r="AF331" t="s">
        <v>549</v>
      </c>
    </row>
    <row r="332" spans="1:33" x14ac:dyDescent="0.25">
      <c r="A332" s="231"/>
      <c r="B332" s="219" t="s">
        <v>550</v>
      </c>
      <c r="C332" s="220" t="s">
        <v>550</v>
      </c>
      <c r="D332" s="202">
        <v>0</v>
      </c>
      <c r="E332" s="68" t="str">
        <f t="shared" si="25"/>
        <v>-</v>
      </c>
      <c r="F332" s="202">
        <v>0</v>
      </c>
      <c r="G332" s="202">
        <v>0</v>
      </c>
      <c r="H332" s="208" t="str">
        <f t="shared" si="26"/>
        <v>Kelan ammatillinen kuntoutusselvitys'</v>
      </c>
      <c r="I332" s="104" t="str">
        <f t="shared" si="27"/>
        <v>-</v>
      </c>
      <c r="J332" s="105"/>
      <c r="K332" s="106"/>
      <c r="X332" s="93" t="s">
        <v>551</v>
      </c>
    </row>
    <row r="333" spans="1:33" x14ac:dyDescent="0.25">
      <c r="A333" s="231"/>
      <c r="B333" s="219" t="s">
        <v>552</v>
      </c>
      <c r="C333" s="220" t="s">
        <v>552</v>
      </c>
      <c r="D333" s="202">
        <v>0</v>
      </c>
      <c r="E333" s="68" t="str">
        <f t="shared" si="25"/>
        <v>-</v>
      </c>
      <c r="F333" s="202">
        <v>0</v>
      </c>
      <c r="G333" s="202">
        <v>0</v>
      </c>
      <c r="H333" s="208" t="str">
        <f t="shared" si="26"/>
        <v>Kelan ammatillinen kuntoutus'</v>
      </c>
      <c r="I333" s="104" t="str">
        <f t="shared" si="27"/>
        <v>-</v>
      </c>
      <c r="J333" s="105"/>
      <c r="K333" s="106"/>
      <c r="X333" s="93" t="s">
        <v>553</v>
      </c>
    </row>
    <row r="334" spans="1:33" x14ac:dyDescent="0.25">
      <c r="A334" s="232"/>
      <c r="B334" s="219" t="s">
        <v>554</v>
      </c>
      <c r="C334" s="220" t="s">
        <v>554</v>
      </c>
      <c r="D334" s="202">
        <v>0</v>
      </c>
      <c r="E334" s="68" t="str">
        <f t="shared" si="25"/>
        <v>-</v>
      </c>
      <c r="F334" s="202">
        <v>0</v>
      </c>
      <c r="G334" s="202">
        <v>0</v>
      </c>
      <c r="H334" s="208" t="str">
        <f t="shared" si="26"/>
        <v>Kelan ammatillinen kuntoutuskurssi'</v>
      </c>
      <c r="I334" s="104" t="str">
        <f t="shared" si="27"/>
        <v>-</v>
      </c>
      <c r="J334" s="105"/>
      <c r="K334" s="106"/>
      <c r="X334" s="93" t="s">
        <v>555</v>
      </c>
    </row>
    <row r="335" spans="1:33" ht="15.75" customHeight="1" x14ac:dyDescent="0.25">
      <c r="A335" s="230" t="s">
        <v>556</v>
      </c>
      <c r="B335" s="219" t="s">
        <v>557</v>
      </c>
      <c r="C335" s="220" t="s">
        <v>557</v>
      </c>
      <c r="D335" s="202">
        <v>0</v>
      </c>
      <c r="E335" s="68" t="str">
        <f t="shared" si="25"/>
        <v>-</v>
      </c>
      <c r="F335" s="202">
        <v>0</v>
      </c>
      <c r="G335" s="202">
        <v>0</v>
      </c>
      <c r="H335" s="208" t="str">
        <f t="shared" si="26"/>
        <v>Nuorisotoimen palvelut</v>
      </c>
      <c r="I335" s="104" t="str">
        <f t="shared" si="27"/>
        <v>-</v>
      </c>
      <c r="J335" s="105"/>
      <c r="K335" s="106"/>
      <c r="X335" s="89" t="s">
        <v>558</v>
      </c>
      <c r="AF335" s="102" t="s">
        <v>559</v>
      </c>
      <c r="AG335" s="87" t="s">
        <v>560</v>
      </c>
    </row>
    <row r="336" spans="1:33" x14ac:dyDescent="0.25">
      <c r="A336" s="231"/>
      <c r="B336" s="219" t="s">
        <v>561</v>
      </c>
      <c r="C336" s="220" t="s">
        <v>561</v>
      </c>
      <c r="D336" s="202">
        <v>0</v>
      </c>
      <c r="E336" s="68" t="str">
        <f t="shared" si="25"/>
        <v>-</v>
      </c>
      <c r="F336" s="202">
        <v>0</v>
      </c>
      <c r="G336" s="202">
        <v>0</v>
      </c>
      <c r="H336" s="208" t="str">
        <f t="shared" si="26"/>
        <v>Liikuntatoimen palvelut</v>
      </c>
      <c r="I336" s="104" t="str">
        <f t="shared" si="27"/>
        <v>-</v>
      </c>
      <c r="J336" s="105"/>
      <c r="K336" s="106"/>
      <c r="X336" s="89" t="s">
        <v>562</v>
      </c>
      <c r="AF336" t="s">
        <v>558</v>
      </c>
      <c r="AG336" s="87" t="s">
        <v>563</v>
      </c>
    </row>
    <row r="337" spans="1:33" x14ac:dyDescent="0.25">
      <c r="A337" s="231"/>
      <c r="B337" s="219" t="s">
        <v>564</v>
      </c>
      <c r="C337" s="220" t="s">
        <v>564</v>
      </c>
      <c r="D337" s="202">
        <v>0</v>
      </c>
      <c r="E337" s="68" t="str">
        <f t="shared" si="25"/>
        <v>-</v>
      </c>
      <c r="F337" s="202">
        <v>0</v>
      </c>
      <c r="G337" s="202">
        <v>0</v>
      </c>
      <c r="H337" s="208" t="str">
        <f t="shared" si="26"/>
        <v>Järjestöjen palvelut</v>
      </c>
      <c r="I337" s="104" t="str">
        <f t="shared" si="27"/>
        <v>-</v>
      </c>
      <c r="J337" s="105"/>
      <c r="K337" s="106"/>
      <c r="X337" s="89" t="s">
        <v>565</v>
      </c>
      <c r="AF337" t="s">
        <v>562</v>
      </c>
      <c r="AG337" s="87" t="s">
        <v>566</v>
      </c>
    </row>
    <row r="338" spans="1:33" x14ac:dyDescent="0.25">
      <c r="A338" s="232"/>
      <c r="B338" s="219" t="s">
        <v>567</v>
      </c>
      <c r="C338" s="220" t="s">
        <v>567</v>
      </c>
      <c r="D338" s="202">
        <v>0</v>
      </c>
      <c r="E338" s="68" t="str">
        <f t="shared" si="25"/>
        <v>-</v>
      </c>
      <c r="F338" s="202">
        <v>0</v>
      </c>
      <c r="G338" s="202">
        <v>0</v>
      </c>
      <c r="H338" s="208" t="str">
        <f t="shared" si="26"/>
        <v>Muut vapaa-ajan palvelut</v>
      </c>
      <c r="I338" s="104" t="str">
        <f t="shared" si="27"/>
        <v>-</v>
      </c>
      <c r="J338" s="105"/>
      <c r="K338" s="106"/>
      <c r="X338" s="89" t="s">
        <v>568</v>
      </c>
      <c r="AF338" t="s">
        <v>565</v>
      </c>
      <c r="AG338" s="87" t="s">
        <v>569</v>
      </c>
    </row>
    <row r="339" spans="1:33" ht="15" customHeight="1" x14ac:dyDescent="0.25">
      <c r="A339" s="230" t="s">
        <v>286</v>
      </c>
      <c r="B339" s="219" t="s">
        <v>570</v>
      </c>
      <c r="C339" s="220" t="s">
        <v>570</v>
      </c>
      <c r="D339" s="202">
        <v>0</v>
      </c>
      <c r="E339" s="68" t="str">
        <f t="shared" si="25"/>
        <v>-</v>
      </c>
      <c r="F339" s="202">
        <v>0</v>
      </c>
      <c r="G339" s="202">
        <v>0</v>
      </c>
      <c r="H339" s="208" t="str">
        <f t="shared" si="26"/>
        <v>Peruskoulun opinnot</v>
      </c>
      <c r="I339" s="104" t="str">
        <f t="shared" si="27"/>
        <v>-</v>
      </c>
      <c r="J339" s="105"/>
      <c r="K339" s="106"/>
      <c r="X339" s="89" t="s">
        <v>571</v>
      </c>
      <c r="AF339" t="s">
        <v>568</v>
      </c>
    </row>
    <row r="340" spans="1:33" x14ac:dyDescent="0.25">
      <c r="A340" s="231"/>
      <c r="B340" s="219" t="s">
        <v>572</v>
      </c>
      <c r="C340" s="220" t="s">
        <v>572</v>
      </c>
      <c r="D340" s="202">
        <v>0</v>
      </c>
      <c r="E340" s="68" t="str">
        <f t="shared" si="25"/>
        <v>-</v>
      </c>
      <c r="F340" s="202">
        <v>0</v>
      </c>
      <c r="G340" s="202">
        <v>0</v>
      </c>
      <c r="H340" s="208" t="str">
        <f t="shared" si="26"/>
        <v>Ohjaava ja valmistava ammatillinen koulutus</v>
      </c>
      <c r="I340" s="104" t="str">
        <f t="shared" si="27"/>
        <v>-</v>
      </c>
      <c r="J340" s="105"/>
      <c r="K340" s="106"/>
      <c r="X340" s="89" t="s">
        <v>573</v>
      </c>
      <c r="AF340" s="102" t="s">
        <v>574</v>
      </c>
      <c r="AG340" s="87" t="s">
        <v>575</v>
      </c>
    </row>
    <row r="341" spans="1:33" x14ac:dyDescent="0.25">
      <c r="A341" s="231"/>
      <c r="B341" s="219" t="s">
        <v>576</v>
      </c>
      <c r="C341" s="220" t="s">
        <v>576</v>
      </c>
      <c r="D341" s="202">
        <v>0</v>
      </c>
      <c r="E341" s="68" t="str">
        <f t="shared" si="25"/>
        <v>-</v>
      </c>
      <c r="F341" s="202">
        <v>0</v>
      </c>
      <c r="G341" s="202">
        <v>0</v>
      </c>
      <c r="H341" s="208" t="str">
        <f t="shared" si="26"/>
        <v>Muut nivelvaiheen opinnot</v>
      </c>
      <c r="I341" s="104" t="str">
        <f t="shared" si="27"/>
        <v>-</v>
      </c>
      <c r="J341" s="105"/>
      <c r="K341" s="106"/>
      <c r="X341" s="89" t="s">
        <v>577</v>
      </c>
      <c r="AF341" t="s">
        <v>571</v>
      </c>
      <c r="AG341" s="87" t="s">
        <v>578</v>
      </c>
    </row>
    <row r="342" spans="1:33" x14ac:dyDescent="0.25">
      <c r="A342" s="231"/>
      <c r="B342" s="219" t="s">
        <v>579</v>
      </c>
      <c r="C342" s="220" t="s">
        <v>579</v>
      </c>
      <c r="D342" s="202">
        <v>0</v>
      </c>
      <c r="E342" s="68" t="str">
        <f t="shared" si="25"/>
        <v>-</v>
      </c>
      <c r="F342" s="202">
        <v>0</v>
      </c>
      <c r="G342" s="202">
        <v>0</v>
      </c>
      <c r="H342" s="208" t="str">
        <f t="shared" si="26"/>
        <v>Lukion opinnot</v>
      </c>
      <c r="I342" s="104" t="str">
        <f t="shared" si="27"/>
        <v>-</v>
      </c>
      <c r="J342" s="105"/>
      <c r="K342" s="106"/>
      <c r="X342" s="89" t="s">
        <v>580</v>
      </c>
      <c r="AF342" t="s">
        <v>573</v>
      </c>
      <c r="AG342" s="87" t="s">
        <v>581</v>
      </c>
    </row>
    <row r="343" spans="1:33" x14ac:dyDescent="0.25">
      <c r="A343" s="231"/>
      <c r="B343" s="219" t="s">
        <v>582</v>
      </c>
      <c r="C343" s="220" t="s">
        <v>582</v>
      </c>
      <c r="D343" s="202">
        <v>0</v>
      </c>
      <c r="E343" s="68" t="str">
        <f t="shared" si="25"/>
        <v>-</v>
      </c>
      <c r="F343" s="202">
        <v>0</v>
      </c>
      <c r="G343" s="202">
        <v>0</v>
      </c>
      <c r="H343" s="208" t="str">
        <f t="shared" si="26"/>
        <v>Aloittanut ammatilliset perusopinnot</v>
      </c>
      <c r="I343" s="104" t="str">
        <f t="shared" si="27"/>
        <v>-</v>
      </c>
      <c r="J343" s="105"/>
      <c r="K343" s="106"/>
      <c r="X343" s="89" t="s">
        <v>583</v>
      </c>
      <c r="AF343" t="s">
        <v>577</v>
      </c>
      <c r="AG343" s="87" t="s">
        <v>584</v>
      </c>
    </row>
    <row r="344" spans="1:33" x14ac:dyDescent="0.25">
      <c r="A344" s="231"/>
      <c r="B344" s="219" t="s">
        <v>585</v>
      </c>
      <c r="C344" s="220" t="s">
        <v>585</v>
      </c>
      <c r="D344" s="202">
        <v>0</v>
      </c>
      <c r="E344" s="68" t="str">
        <f t="shared" si="25"/>
        <v>-</v>
      </c>
      <c r="F344" s="202">
        <v>0</v>
      </c>
      <c r="G344" s="202">
        <v>0</v>
      </c>
      <c r="H344" s="208" t="str">
        <f t="shared" si="26"/>
        <v>Jatkanut ammatillisia perusopintoja</v>
      </c>
      <c r="I344" s="104" t="str">
        <f t="shared" si="27"/>
        <v>-</v>
      </c>
      <c r="J344" s="105"/>
      <c r="K344" s="106"/>
      <c r="X344" s="89" t="s">
        <v>586</v>
      </c>
      <c r="AF344" t="s">
        <v>580</v>
      </c>
      <c r="AG344" s="87" t="s">
        <v>587</v>
      </c>
    </row>
    <row r="345" spans="1:33" x14ac:dyDescent="0.25">
      <c r="A345" s="231"/>
      <c r="B345" s="219" t="s">
        <v>588</v>
      </c>
      <c r="C345" s="220" t="s">
        <v>588</v>
      </c>
      <c r="D345" s="202">
        <v>0</v>
      </c>
      <c r="E345" s="68" t="str">
        <f t="shared" si="25"/>
        <v>-</v>
      </c>
      <c r="F345" s="202">
        <v>0</v>
      </c>
      <c r="G345" s="202">
        <v>0</v>
      </c>
      <c r="H345" s="208" t="str">
        <f t="shared" si="26"/>
        <v>Muut ammatilliset opinnot</v>
      </c>
      <c r="I345" s="104" t="str">
        <f t="shared" si="27"/>
        <v>-</v>
      </c>
      <c r="J345" s="105"/>
      <c r="K345" s="106"/>
      <c r="X345" s="89" t="s">
        <v>589</v>
      </c>
      <c r="AF345" t="s">
        <v>583</v>
      </c>
      <c r="AG345" s="87" t="s">
        <v>590</v>
      </c>
    </row>
    <row r="346" spans="1:33" x14ac:dyDescent="0.25">
      <c r="A346" s="231"/>
      <c r="B346" s="219" t="s">
        <v>591</v>
      </c>
      <c r="C346" s="220" t="s">
        <v>591</v>
      </c>
      <c r="D346" s="202">
        <v>0</v>
      </c>
      <c r="E346" s="68" t="str">
        <f t="shared" si="25"/>
        <v>-</v>
      </c>
      <c r="F346" s="202">
        <v>0</v>
      </c>
      <c r="G346" s="202">
        <v>0</v>
      </c>
      <c r="H346" s="208" t="str">
        <f t="shared" si="26"/>
        <v>Hakenut opiskelemaan / ohjattu koulupaikan haussa</v>
      </c>
      <c r="I346" s="104" t="str">
        <f t="shared" si="27"/>
        <v>-</v>
      </c>
      <c r="J346" s="105"/>
      <c r="K346" s="106"/>
      <c r="X346" s="89" t="s">
        <v>592</v>
      </c>
      <c r="AF346" t="s">
        <v>586</v>
      </c>
      <c r="AG346" s="87" t="s">
        <v>593</v>
      </c>
    </row>
    <row r="347" spans="1:33" x14ac:dyDescent="0.25">
      <c r="A347" s="231"/>
      <c r="B347" s="219" t="s">
        <v>594</v>
      </c>
      <c r="C347" s="220" t="s">
        <v>594</v>
      </c>
      <c r="D347" s="202">
        <v>0</v>
      </c>
      <c r="E347" s="68" t="str">
        <f t="shared" si="25"/>
        <v>-</v>
      </c>
      <c r="F347" s="202">
        <v>0</v>
      </c>
      <c r="G347" s="202">
        <v>0</v>
      </c>
      <c r="H347" s="208" t="str">
        <f t="shared" si="26"/>
        <v>Oppisopimuskoulutus</v>
      </c>
      <c r="I347" s="104" t="str">
        <f t="shared" si="27"/>
        <v>-</v>
      </c>
      <c r="J347" s="105"/>
      <c r="K347" s="106"/>
      <c r="X347" s="89" t="s">
        <v>595</v>
      </c>
      <c r="AF347" t="s">
        <v>589</v>
      </c>
      <c r="AG347" s="87" t="s">
        <v>596</v>
      </c>
    </row>
    <row r="348" spans="1:33" x14ac:dyDescent="0.25">
      <c r="A348" s="232"/>
      <c r="B348" s="219" t="s">
        <v>291</v>
      </c>
      <c r="C348" s="220" t="s">
        <v>291</v>
      </c>
      <c r="D348" s="202">
        <v>0</v>
      </c>
      <c r="E348" s="68" t="str">
        <f t="shared" si="25"/>
        <v>-</v>
      </c>
      <c r="F348" s="202">
        <v>0</v>
      </c>
      <c r="G348" s="202">
        <v>0</v>
      </c>
      <c r="H348" s="208" t="str">
        <f t="shared" si="26"/>
        <v>Muu opiskelu</v>
      </c>
      <c r="I348" s="104" t="str">
        <f t="shared" si="27"/>
        <v>-</v>
      </c>
      <c r="J348" s="105"/>
      <c r="K348" s="106"/>
      <c r="X348" s="89" t="s">
        <v>597</v>
      </c>
      <c r="AF348" t="s">
        <v>592</v>
      </c>
      <c r="AG348" s="87" t="s">
        <v>598</v>
      </c>
    </row>
    <row r="349" spans="1:33" x14ac:dyDescent="0.25">
      <c r="A349" s="230" t="s">
        <v>599</v>
      </c>
      <c r="B349" s="219" t="s">
        <v>600</v>
      </c>
      <c r="C349" s="220" t="s">
        <v>600</v>
      </c>
      <c r="D349" s="202">
        <v>0</v>
      </c>
      <c r="E349" s="68" t="str">
        <f t="shared" si="25"/>
        <v>-</v>
      </c>
      <c r="F349" s="202">
        <v>0</v>
      </c>
      <c r="G349" s="202">
        <v>0</v>
      </c>
      <c r="H349" s="208" t="str">
        <f t="shared" si="26"/>
        <v>Ilmoittautuminen työttömäksi työnhakijaksi</v>
      </c>
      <c r="I349" s="104" t="str">
        <f t="shared" si="27"/>
        <v>-</v>
      </c>
      <c r="J349" s="105"/>
      <c r="K349" s="106"/>
      <c r="X349" s="89" t="s">
        <v>601</v>
      </c>
      <c r="AF349" t="s">
        <v>597</v>
      </c>
    </row>
    <row r="350" spans="1:33" x14ac:dyDescent="0.25">
      <c r="A350" s="231"/>
      <c r="B350" s="219" t="s">
        <v>602</v>
      </c>
      <c r="C350" s="220" t="s">
        <v>602</v>
      </c>
      <c r="D350" s="202">
        <v>0</v>
      </c>
      <c r="E350" s="68" t="str">
        <f t="shared" si="25"/>
        <v>-</v>
      </c>
      <c r="F350" s="202">
        <v>0</v>
      </c>
      <c r="G350" s="202">
        <v>0</v>
      </c>
      <c r="H350" s="208" t="str">
        <f t="shared" si="26"/>
        <v>Kuntakokeilu'</v>
      </c>
      <c r="I350" s="104" t="str">
        <f t="shared" si="27"/>
        <v>-</v>
      </c>
      <c r="J350" s="105"/>
      <c r="K350" s="106"/>
      <c r="X350" s="93" t="s">
        <v>603</v>
      </c>
    </row>
    <row r="351" spans="1:33" ht="14.45" customHeight="1" x14ac:dyDescent="0.25">
      <c r="A351" s="231"/>
      <c r="B351" s="219" t="s">
        <v>604</v>
      </c>
      <c r="C351" s="220" t="s">
        <v>604</v>
      </c>
      <c r="D351" s="202">
        <v>0</v>
      </c>
      <c r="E351" s="68" t="str">
        <f t="shared" si="25"/>
        <v>-</v>
      </c>
      <c r="F351" s="202">
        <v>0</v>
      </c>
      <c r="G351" s="202">
        <v>0</v>
      </c>
      <c r="H351" s="208" t="str">
        <f t="shared" si="26"/>
        <v>Kuntouttava työtoiminta (muualle kuin työpajaan)</v>
      </c>
      <c r="I351" s="104" t="str">
        <f t="shared" si="27"/>
        <v>-</v>
      </c>
      <c r="J351" s="105"/>
      <c r="K351" s="106"/>
      <c r="X351" s="93" t="s">
        <v>605</v>
      </c>
      <c r="Y351" s="107" t="s">
        <v>606</v>
      </c>
      <c r="AF351" t="s">
        <v>606</v>
      </c>
      <c r="AG351" s="87" t="s">
        <v>607</v>
      </c>
    </row>
    <row r="352" spans="1:33" x14ac:dyDescent="0.25">
      <c r="A352" s="231"/>
      <c r="B352" s="219" t="s">
        <v>608</v>
      </c>
      <c r="C352" s="220" t="s">
        <v>608</v>
      </c>
      <c r="D352" s="202">
        <v>0</v>
      </c>
      <c r="E352" s="68" t="str">
        <f t="shared" si="25"/>
        <v>-</v>
      </c>
      <c r="F352" s="202">
        <v>0</v>
      </c>
      <c r="G352" s="202">
        <v>0</v>
      </c>
      <c r="H352" s="208" t="str">
        <f t="shared" si="26"/>
        <v>Työkokeilu (muualle kuin työpajaan)</v>
      </c>
      <c r="I352" s="104" t="str">
        <f t="shared" si="27"/>
        <v>-</v>
      </c>
      <c r="J352" s="105"/>
      <c r="K352" s="106"/>
      <c r="X352" s="93" t="s">
        <v>609</v>
      </c>
      <c r="Y352" s="107" t="s">
        <v>610</v>
      </c>
      <c r="AF352" t="s">
        <v>601</v>
      </c>
      <c r="AG352" s="87" t="s">
        <v>611</v>
      </c>
    </row>
    <row r="353" spans="1:33" x14ac:dyDescent="0.25">
      <c r="A353" s="231"/>
      <c r="B353" s="219" t="s">
        <v>612</v>
      </c>
      <c r="C353" s="220" t="s">
        <v>612</v>
      </c>
      <c r="D353" s="202">
        <v>0</v>
      </c>
      <c r="E353" s="68" t="str">
        <f t="shared" si="25"/>
        <v>-</v>
      </c>
      <c r="F353" s="202">
        <v>0</v>
      </c>
      <c r="G353" s="202">
        <v>0</v>
      </c>
      <c r="H353" s="208" t="str">
        <f t="shared" si="26"/>
        <v>TE-palveluiden ammatinvalinnanohjaus</v>
      </c>
      <c r="I353" s="104" t="str">
        <f t="shared" si="27"/>
        <v>-</v>
      </c>
      <c r="J353" s="105"/>
      <c r="K353" s="106"/>
      <c r="X353" s="93" t="s">
        <v>613</v>
      </c>
      <c r="Y353" s="107" t="s">
        <v>614</v>
      </c>
      <c r="AF353" s="102" t="s">
        <v>284</v>
      </c>
      <c r="AG353" s="87" t="s">
        <v>615</v>
      </c>
    </row>
    <row r="354" spans="1:33" x14ac:dyDescent="0.25">
      <c r="A354" s="231"/>
      <c r="B354" s="219" t="s">
        <v>279</v>
      </c>
      <c r="C354" s="220" t="s">
        <v>279</v>
      </c>
      <c r="D354" s="202">
        <v>0</v>
      </c>
      <c r="E354" s="68" t="str">
        <f t="shared" si="25"/>
        <v>-</v>
      </c>
      <c r="F354" s="202">
        <v>0</v>
      </c>
      <c r="G354" s="202">
        <v>0</v>
      </c>
      <c r="H354" s="208" t="str">
        <f t="shared" si="26"/>
        <v>Julkiset työelämään liittyvät palvelut</v>
      </c>
      <c r="I354" s="104" t="str">
        <f t="shared" si="27"/>
        <v>-</v>
      </c>
      <c r="J354" s="105"/>
      <c r="K354" s="106"/>
      <c r="X354" s="93" t="s">
        <v>616</v>
      </c>
      <c r="Y354" s="107" t="s">
        <v>617</v>
      </c>
      <c r="AF354" t="s">
        <v>614</v>
      </c>
      <c r="AG354" s="87" t="s">
        <v>618</v>
      </c>
    </row>
    <row r="355" spans="1:33" x14ac:dyDescent="0.25">
      <c r="A355" s="232"/>
      <c r="B355" s="219" t="s">
        <v>282</v>
      </c>
      <c r="C355" s="220" t="s">
        <v>282</v>
      </c>
      <c r="D355" s="202">
        <v>0</v>
      </c>
      <c r="E355" s="68" t="str">
        <f t="shared" si="25"/>
        <v>-</v>
      </c>
      <c r="F355" s="202">
        <v>0</v>
      </c>
      <c r="G355" s="202">
        <v>0</v>
      </c>
      <c r="H355" s="208" t="str">
        <f t="shared" si="26"/>
        <v>Työhön avoimille työmarkkinoille</v>
      </c>
      <c r="I355" s="104" t="str">
        <f t="shared" si="27"/>
        <v>-</v>
      </c>
      <c r="J355" s="105"/>
      <c r="K355" s="106"/>
      <c r="X355" s="93" t="s">
        <v>619</v>
      </c>
      <c r="Y355" s="107" t="s">
        <v>620</v>
      </c>
      <c r="AF355" t="s">
        <v>617</v>
      </c>
      <c r="AG355" s="87" t="s">
        <v>621</v>
      </c>
    </row>
    <row r="356" spans="1:33" x14ac:dyDescent="0.25">
      <c r="A356" s="233" t="s">
        <v>622</v>
      </c>
      <c r="B356" s="219" t="s">
        <v>623</v>
      </c>
      <c r="C356" s="220" t="s">
        <v>623</v>
      </c>
      <c r="D356" s="202">
        <v>0</v>
      </c>
      <c r="E356" s="68" t="str">
        <f t="shared" si="25"/>
        <v>-</v>
      </c>
      <c r="F356" s="202">
        <v>0</v>
      </c>
      <c r="G356" s="202">
        <v>0</v>
      </c>
      <c r="H356" s="208" t="str">
        <f t="shared" si="26"/>
        <v>Työpajaan</v>
      </c>
      <c r="I356" s="104" t="str">
        <f t="shared" si="27"/>
        <v>-</v>
      </c>
      <c r="J356" s="105"/>
      <c r="K356" s="106"/>
      <c r="X356" s="89" t="s">
        <v>624</v>
      </c>
      <c r="AF356" t="s">
        <v>610</v>
      </c>
      <c r="AG356" s="86" t="s">
        <v>625</v>
      </c>
    </row>
    <row r="357" spans="1:33" x14ac:dyDescent="0.25">
      <c r="A357" s="234"/>
      <c r="B357" s="219" t="s">
        <v>626</v>
      </c>
      <c r="C357" s="220" t="s">
        <v>626</v>
      </c>
      <c r="D357" s="202">
        <v>0</v>
      </c>
      <c r="E357" s="68" t="str">
        <f t="shared" si="25"/>
        <v>-</v>
      </c>
      <c r="F357" s="202">
        <v>0</v>
      </c>
      <c r="G357" s="202">
        <v>0</v>
      </c>
      <c r="H357" s="208" t="str">
        <f t="shared" si="26"/>
        <v>Starttivalmennus</v>
      </c>
      <c r="I357" s="104" t="str">
        <f t="shared" si="27"/>
        <v>-</v>
      </c>
      <c r="J357" s="105"/>
      <c r="K357" s="106"/>
      <c r="X357" s="89" t="s">
        <v>627</v>
      </c>
      <c r="AF357" t="s">
        <v>627</v>
      </c>
      <c r="AG357" s="87" t="s">
        <v>628</v>
      </c>
    </row>
    <row r="358" spans="1:33" ht="15" customHeight="1" x14ac:dyDescent="0.25">
      <c r="A358" s="234"/>
      <c r="B358" s="219" t="s">
        <v>200</v>
      </c>
      <c r="C358" s="220" t="s">
        <v>200</v>
      </c>
      <c r="D358" s="202">
        <v>0</v>
      </c>
      <c r="E358" s="68" t="str">
        <f t="shared" si="25"/>
        <v>-</v>
      </c>
      <c r="F358" s="202">
        <v>0</v>
      </c>
      <c r="G358" s="202">
        <v>0</v>
      </c>
      <c r="H358" s="208" t="str">
        <f t="shared" si="26"/>
        <v>Ohjaamo</v>
      </c>
      <c r="I358" s="104" t="str">
        <f t="shared" si="27"/>
        <v>-</v>
      </c>
      <c r="J358" s="105"/>
      <c r="K358" s="106"/>
      <c r="X358" s="89" t="s">
        <v>629</v>
      </c>
      <c r="AF358" t="s">
        <v>624</v>
      </c>
      <c r="AG358" s="86" t="s">
        <v>630</v>
      </c>
    </row>
    <row r="359" spans="1:33" ht="15" customHeight="1" x14ac:dyDescent="0.25">
      <c r="A359" s="234"/>
      <c r="B359" s="219" t="s">
        <v>631</v>
      </c>
      <c r="C359" s="220" t="s">
        <v>631</v>
      </c>
      <c r="D359" s="202">
        <v>0</v>
      </c>
      <c r="E359" s="68" t="str">
        <f t="shared" si="25"/>
        <v>-</v>
      </c>
      <c r="F359" s="202">
        <v>0</v>
      </c>
      <c r="G359" s="202">
        <v>0</v>
      </c>
      <c r="H359" s="208" t="str">
        <f t="shared" si="26"/>
        <v>Ohjaaminen ryhmätoimintaan</v>
      </c>
      <c r="I359" s="104" t="str">
        <f t="shared" si="27"/>
        <v>-</v>
      </c>
      <c r="J359" s="105"/>
      <c r="K359" s="106"/>
      <c r="X359" s="89" t="s">
        <v>632</v>
      </c>
      <c r="AG359" s="86"/>
    </row>
    <row r="360" spans="1:33" x14ac:dyDescent="0.25">
      <c r="A360" s="234"/>
      <c r="B360" s="219" t="s">
        <v>633</v>
      </c>
      <c r="C360" s="220" t="s">
        <v>633</v>
      </c>
      <c r="D360" s="202">
        <v>0</v>
      </c>
      <c r="E360" s="68" t="str">
        <f t="shared" si="25"/>
        <v>-</v>
      </c>
      <c r="F360" s="202">
        <v>0</v>
      </c>
      <c r="G360" s="202">
        <v>0</v>
      </c>
      <c r="H360" s="208" t="str">
        <f t="shared" si="26"/>
        <v>Ohjaaminen kotouttamistoimenpiteisiin</v>
      </c>
      <c r="I360" s="104" t="str">
        <f t="shared" si="27"/>
        <v>-</v>
      </c>
      <c r="J360" s="105"/>
      <c r="K360" s="106"/>
      <c r="X360" s="89" t="s">
        <v>634</v>
      </c>
      <c r="AF360" s="102" t="s">
        <v>635</v>
      </c>
      <c r="AG360" s="86" t="s">
        <v>202</v>
      </c>
    </row>
    <row r="361" spans="1:33" x14ac:dyDescent="0.25">
      <c r="A361" s="234"/>
      <c r="B361" s="219" t="s">
        <v>304</v>
      </c>
      <c r="C361" s="220" t="s">
        <v>304</v>
      </c>
      <c r="D361" s="202">
        <v>0</v>
      </c>
      <c r="E361" s="68" t="str">
        <f t="shared" si="25"/>
        <v>-</v>
      </c>
      <c r="F361" s="202">
        <v>0</v>
      </c>
      <c r="G361" s="202">
        <v>0</v>
      </c>
      <c r="H361" s="208" t="str">
        <f t="shared" si="26"/>
        <v>Varusmiespalvelu</v>
      </c>
      <c r="I361" s="104" t="str">
        <f t="shared" si="27"/>
        <v>-</v>
      </c>
      <c r="J361" s="105"/>
      <c r="K361" s="106"/>
      <c r="X361" s="89" t="s">
        <v>636</v>
      </c>
      <c r="AF361" t="s">
        <v>629</v>
      </c>
      <c r="AG361" s="87" t="s">
        <v>637</v>
      </c>
    </row>
    <row r="362" spans="1:33" x14ac:dyDescent="0.25">
      <c r="A362" s="234"/>
      <c r="B362" s="219" t="s">
        <v>306</v>
      </c>
      <c r="C362" s="220" t="s">
        <v>306</v>
      </c>
      <c r="D362" s="202">
        <v>0</v>
      </c>
      <c r="E362" s="68" t="str">
        <f t="shared" si="25"/>
        <v>-</v>
      </c>
      <c r="F362" s="202">
        <v>0</v>
      </c>
      <c r="G362" s="202">
        <v>0</v>
      </c>
      <c r="H362" s="208" t="str">
        <f t="shared" si="26"/>
        <v>Siviilipalvelu</v>
      </c>
      <c r="I362" s="104" t="str">
        <f t="shared" si="27"/>
        <v>-</v>
      </c>
      <c r="J362" s="105"/>
      <c r="K362" s="106"/>
      <c r="X362" s="89" t="s">
        <v>638</v>
      </c>
      <c r="AF362" t="s">
        <v>632</v>
      </c>
      <c r="AG362" s="87" t="s">
        <v>639</v>
      </c>
    </row>
    <row r="363" spans="1:33" x14ac:dyDescent="0.25">
      <c r="A363" s="234"/>
      <c r="B363" s="219" t="s">
        <v>640</v>
      </c>
      <c r="C363" s="220" t="s">
        <v>640</v>
      </c>
      <c r="D363" s="202">
        <v>0</v>
      </c>
      <c r="E363" s="68" t="str">
        <f t="shared" si="25"/>
        <v>-</v>
      </c>
      <c r="F363" s="202">
        <v>0</v>
      </c>
      <c r="G363" s="202">
        <v>0</v>
      </c>
      <c r="H363" s="208" t="str">
        <f t="shared" si="26"/>
        <v>Poliisi</v>
      </c>
      <c r="I363" s="104" t="str">
        <f t="shared" si="27"/>
        <v>-</v>
      </c>
      <c r="J363" s="105"/>
      <c r="K363" s="106"/>
      <c r="X363" s="89" t="s">
        <v>641</v>
      </c>
      <c r="AF363" t="s">
        <v>634</v>
      </c>
      <c r="AG363" s="87" t="s">
        <v>642</v>
      </c>
    </row>
    <row r="364" spans="1:33" x14ac:dyDescent="0.25">
      <c r="A364" s="235"/>
      <c r="B364" s="219" t="s">
        <v>622</v>
      </c>
      <c r="C364" s="220" t="s">
        <v>622</v>
      </c>
      <c r="D364" s="202">
        <v>0</v>
      </c>
      <c r="E364" s="68" t="str">
        <f t="shared" si="25"/>
        <v>-</v>
      </c>
      <c r="F364" s="202">
        <v>0</v>
      </c>
      <c r="G364" s="202">
        <v>0</v>
      </c>
      <c r="H364" s="208" t="str">
        <f t="shared" si="26"/>
        <v>Muut toimenpiteet</v>
      </c>
      <c r="I364" s="104" t="str">
        <f t="shared" si="27"/>
        <v>-</v>
      </c>
      <c r="J364" s="105"/>
      <c r="K364" s="106"/>
      <c r="X364" s="89" t="s">
        <v>643</v>
      </c>
      <c r="AF364" t="s">
        <v>636</v>
      </c>
      <c r="AG364" s="87" t="s">
        <v>644</v>
      </c>
    </row>
    <row r="365" spans="1:33" x14ac:dyDescent="0.25">
      <c r="A365" s="236" t="s">
        <v>645</v>
      </c>
      <c r="B365" s="249"/>
      <c r="C365" s="237"/>
      <c r="D365" s="189">
        <f>SUM(D325:D364)</f>
        <v>0</v>
      </c>
      <c r="E365" s="189"/>
      <c r="F365" s="189">
        <f>SUM(F325:F364)</f>
        <v>0</v>
      </c>
      <c r="G365" s="189">
        <f>SUM(G325:G364)</f>
        <v>0</v>
      </c>
      <c r="H365" s="113"/>
      <c r="I365" s="114"/>
      <c r="J365" s="105"/>
      <c r="K365" s="106"/>
      <c r="L365" s="138"/>
      <c r="AF365" t="s">
        <v>638</v>
      </c>
      <c r="AG365" s="87" t="s">
        <v>646</v>
      </c>
    </row>
    <row r="366" spans="1:33" x14ac:dyDescent="0.25">
      <c r="A366" s="95" t="s">
        <v>451</v>
      </c>
      <c r="B366" s="95"/>
      <c r="C366" s="55"/>
      <c r="D366" s="55"/>
      <c r="E366" s="55"/>
      <c r="F366" s="55"/>
      <c r="G366" s="55"/>
      <c r="AF366" t="s">
        <v>641</v>
      </c>
      <c r="AG366" s="87" t="s">
        <v>647</v>
      </c>
    </row>
    <row r="367" spans="1:33" ht="26.25" customHeight="1" x14ac:dyDescent="0.25">
      <c r="A367" s="250" t="str">
        <f>"*miehet ja muun sukupuoliset (N: "&amp;$V$21&amp;")"&amp;", **Osuus on laskettu suhteessa tavoitettuihin nuoriin (N: "&amp;D292&amp;"), vastaten kysymykseen: Kuinka monelle tavoitetulle nuorelle on annettu kyseistä palvelua / ohjausta?"</f>
        <v>*miehet ja muun sukupuoliset (N: 0), **Osuus on laskettu suhteessa tavoitettuihin nuoriin (N: 0), vastaten kysymykseen: Kuinka monelle tavoitetulle nuorelle on annettu kyseistä palvelua / ohjausta?</v>
      </c>
      <c r="B367" s="250"/>
      <c r="C367" s="250"/>
      <c r="D367" s="250"/>
      <c r="E367" s="250"/>
      <c r="F367" s="250"/>
      <c r="G367" s="250"/>
      <c r="AG367" s="87"/>
    </row>
    <row r="368" spans="1:33" ht="27" customHeight="1" x14ac:dyDescent="0.25">
      <c r="A368" s="242" t="s">
        <v>648</v>
      </c>
      <c r="B368" s="242"/>
      <c r="C368" s="242"/>
      <c r="D368" s="242"/>
      <c r="E368" s="242"/>
      <c r="F368" s="242"/>
      <c r="G368" s="242"/>
    </row>
    <row r="369" spans="1:2" x14ac:dyDescent="0.25">
      <c r="A369" s="60" t="s">
        <v>115</v>
      </c>
      <c r="B369" s="60"/>
    </row>
  </sheetData>
  <sheetProtection sheet="1" selectLockedCells="1"/>
  <mergeCells count="333">
    <mergeCell ref="A187:A189"/>
    <mergeCell ref="A190:A192"/>
    <mergeCell ref="A193:A194"/>
    <mergeCell ref="A195:A196"/>
    <mergeCell ref="A197:C197"/>
    <mergeCell ref="A200:E200"/>
    <mergeCell ref="A201:C202"/>
    <mergeCell ref="D201:E201"/>
    <mergeCell ref="A203:A205"/>
    <mergeCell ref="B192:C192"/>
    <mergeCell ref="B193:C193"/>
    <mergeCell ref="B194:C194"/>
    <mergeCell ref="B195:C195"/>
    <mergeCell ref="B196:C196"/>
    <mergeCell ref="B187:C187"/>
    <mergeCell ref="B188:C188"/>
    <mergeCell ref="B189:C189"/>
    <mergeCell ref="B190:C190"/>
    <mergeCell ref="B191:C191"/>
    <mergeCell ref="B203:C203"/>
    <mergeCell ref="B204:C204"/>
    <mergeCell ref="B205:C205"/>
    <mergeCell ref="H53:N53"/>
    <mergeCell ref="H1:N1"/>
    <mergeCell ref="C10:G10"/>
    <mergeCell ref="H10:L10"/>
    <mergeCell ref="C11:F11"/>
    <mergeCell ref="H15:N15"/>
    <mergeCell ref="H34:N34"/>
    <mergeCell ref="B15:F15"/>
    <mergeCell ref="B41:C41"/>
    <mergeCell ref="B35:C35"/>
    <mergeCell ref="B36:C36"/>
    <mergeCell ref="B16:C16"/>
    <mergeCell ref="B17:C17"/>
    <mergeCell ref="B18:C18"/>
    <mergeCell ref="B19:C19"/>
    <mergeCell ref="B20:C20"/>
    <mergeCell ref="B21:C21"/>
    <mergeCell ref="B22:C22"/>
    <mergeCell ref="B23:C23"/>
    <mergeCell ref="B29:C29"/>
    <mergeCell ref="B30:C30"/>
    <mergeCell ref="B27:C27"/>
    <mergeCell ref="B28:C28"/>
    <mergeCell ref="B26:F26"/>
    <mergeCell ref="A35:A42"/>
    <mergeCell ref="A125:A128"/>
    <mergeCell ref="A54:A61"/>
    <mergeCell ref="A76:A83"/>
    <mergeCell ref="A93:G93"/>
    <mergeCell ref="A94:C95"/>
    <mergeCell ref="D94:E94"/>
    <mergeCell ref="B99:B101"/>
    <mergeCell ref="B96:C96"/>
    <mergeCell ref="B97:C97"/>
    <mergeCell ref="B98:C98"/>
    <mergeCell ref="B102:B105"/>
    <mergeCell ref="A96:A101"/>
    <mergeCell ref="B107:B108"/>
    <mergeCell ref="B67:C67"/>
    <mergeCell ref="B68:C68"/>
    <mergeCell ref="B37:C37"/>
    <mergeCell ref="B38:C38"/>
    <mergeCell ref="B39:C39"/>
    <mergeCell ref="B42:C42"/>
    <mergeCell ref="B47:C47"/>
    <mergeCell ref="B78:C78"/>
    <mergeCell ref="B61:C61"/>
    <mergeCell ref="B65:C65"/>
    <mergeCell ref="A133:A134"/>
    <mergeCell ref="A135:C135"/>
    <mergeCell ref="A139:G139"/>
    <mergeCell ref="A140:C141"/>
    <mergeCell ref="D140:E140"/>
    <mergeCell ref="A102:A108"/>
    <mergeCell ref="A109:A112"/>
    <mergeCell ref="A113:A117"/>
    <mergeCell ref="A118:A124"/>
    <mergeCell ref="A129:A132"/>
    <mergeCell ref="B106:C106"/>
    <mergeCell ref="B109:C109"/>
    <mergeCell ref="B110:C110"/>
    <mergeCell ref="B111:C111"/>
    <mergeCell ref="B112:C112"/>
    <mergeCell ref="B113:B114"/>
    <mergeCell ref="B115:B117"/>
    <mergeCell ref="B130:B132"/>
    <mergeCell ref="B133:C133"/>
    <mergeCell ref="B134:C134"/>
    <mergeCell ref="B128:C128"/>
    <mergeCell ref="B129:C129"/>
    <mergeCell ref="A183:A186"/>
    <mergeCell ref="A142:A146"/>
    <mergeCell ref="A160:A165"/>
    <mergeCell ref="A166:A170"/>
    <mergeCell ref="A172:C172"/>
    <mergeCell ref="A177:G177"/>
    <mergeCell ref="A178:C179"/>
    <mergeCell ref="D178:E178"/>
    <mergeCell ref="A180:A182"/>
    <mergeCell ref="B183:C183"/>
    <mergeCell ref="B184:C184"/>
    <mergeCell ref="B185:C185"/>
    <mergeCell ref="B186:C186"/>
    <mergeCell ref="B167:C167"/>
    <mergeCell ref="B142:C142"/>
    <mergeCell ref="B143:C143"/>
    <mergeCell ref="B144:C144"/>
    <mergeCell ref="H296:N296"/>
    <mergeCell ref="D225:E225"/>
    <mergeCell ref="D244:E244"/>
    <mergeCell ref="D267:E267"/>
    <mergeCell ref="A356:A364"/>
    <mergeCell ref="A365:C365"/>
    <mergeCell ref="A367:G367"/>
    <mergeCell ref="B208:C208"/>
    <mergeCell ref="B209:C209"/>
    <mergeCell ref="B210:C210"/>
    <mergeCell ref="B211:C211"/>
    <mergeCell ref="B212:C212"/>
    <mergeCell ref="B218:C218"/>
    <mergeCell ref="B219:C219"/>
    <mergeCell ref="B227:C227"/>
    <mergeCell ref="B228:C228"/>
    <mergeCell ref="B229:C229"/>
    <mergeCell ref="B225:C226"/>
    <mergeCell ref="B213:C213"/>
    <mergeCell ref="B214:C214"/>
    <mergeCell ref="A308:C309"/>
    <mergeCell ref="D308:E308"/>
    <mergeCell ref="H308:K309"/>
    <mergeCell ref="A310:A321"/>
    <mergeCell ref="A368:G368"/>
    <mergeCell ref="A323:C324"/>
    <mergeCell ref="D323:E323"/>
    <mergeCell ref="A325:A334"/>
    <mergeCell ref="A335:A338"/>
    <mergeCell ref="A339:A348"/>
    <mergeCell ref="A349:A355"/>
    <mergeCell ref="B119:C119"/>
    <mergeCell ref="B120:C120"/>
    <mergeCell ref="B121:C121"/>
    <mergeCell ref="B122:C122"/>
    <mergeCell ref="B123:B124"/>
    <mergeCell ref="B180:C180"/>
    <mergeCell ref="B181:C181"/>
    <mergeCell ref="B182:C182"/>
    <mergeCell ref="B147:B148"/>
    <mergeCell ref="B160:C160"/>
    <mergeCell ref="B161:C161"/>
    <mergeCell ref="B162:C162"/>
    <mergeCell ref="B163:C163"/>
    <mergeCell ref="B164:C164"/>
    <mergeCell ref="B165:C165"/>
    <mergeCell ref="B168:B170"/>
    <mergeCell ref="B166:C166"/>
    <mergeCell ref="B34:F34"/>
    <mergeCell ref="B40:C40"/>
    <mergeCell ref="B118:C118"/>
    <mergeCell ref="B48:C48"/>
    <mergeCell ref="B49:C49"/>
    <mergeCell ref="B46:C46"/>
    <mergeCell ref="B45:F45"/>
    <mergeCell ref="B55:C55"/>
    <mergeCell ref="B56:C56"/>
    <mergeCell ref="B57:C57"/>
    <mergeCell ref="B58:C58"/>
    <mergeCell ref="B59:C59"/>
    <mergeCell ref="B53:F53"/>
    <mergeCell ref="B88:C88"/>
    <mergeCell ref="B89:C89"/>
    <mergeCell ref="B79:C79"/>
    <mergeCell ref="B80:C80"/>
    <mergeCell ref="B81:C81"/>
    <mergeCell ref="B83:C83"/>
    <mergeCell ref="B87:C87"/>
    <mergeCell ref="B69:C69"/>
    <mergeCell ref="B70:C70"/>
    <mergeCell ref="B76:C76"/>
    <mergeCell ref="B77:C77"/>
    <mergeCell ref="B215:C215"/>
    <mergeCell ref="B216:C216"/>
    <mergeCell ref="B217:C217"/>
    <mergeCell ref="A220:C220"/>
    <mergeCell ref="B236:C236"/>
    <mergeCell ref="B237:C237"/>
    <mergeCell ref="B238:C238"/>
    <mergeCell ref="B239:C239"/>
    <mergeCell ref="B230:C230"/>
    <mergeCell ref="B231:C231"/>
    <mergeCell ref="B232:C232"/>
    <mergeCell ref="B233:C233"/>
    <mergeCell ref="B234:C234"/>
    <mergeCell ref="B235:C235"/>
    <mergeCell ref="A206:A217"/>
    <mergeCell ref="A218:A219"/>
    <mergeCell ref="B206:C206"/>
    <mergeCell ref="B207:C207"/>
    <mergeCell ref="B269:C269"/>
    <mergeCell ref="B270:C270"/>
    <mergeCell ref="B255:C255"/>
    <mergeCell ref="B256:C256"/>
    <mergeCell ref="B257:C257"/>
    <mergeCell ref="B258:C258"/>
    <mergeCell ref="B259:C259"/>
    <mergeCell ref="B246:C246"/>
    <mergeCell ref="B247:C247"/>
    <mergeCell ref="B248:C248"/>
    <mergeCell ref="B249:C249"/>
    <mergeCell ref="B254:C254"/>
    <mergeCell ref="B276:C276"/>
    <mergeCell ref="B277:C277"/>
    <mergeCell ref="B278:C278"/>
    <mergeCell ref="B279:C279"/>
    <mergeCell ref="B280:C280"/>
    <mergeCell ref="B271:C271"/>
    <mergeCell ref="B272:C272"/>
    <mergeCell ref="B273:C273"/>
    <mergeCell ref="B274:C274"/>
    <mergeCell ref="B275:C275"/>
    <mergeCell ref="B290:C290"/>
    <mergeCell ref="B291:C291"/>
    <mergeCell ref="B293:C293"/>
    <mergeCell ref="B297:C297"/>
    <mergeCell ref="B298:C298"/>
    <mergeCell ref="B281:C281"/>
    <mergeCell ref="B286:C286"/>
    <mergeCell ref="B287:C287"/>
    <mergeCell ref="B288:C288"/>
    <mergeCell ref="B289:C289"/>
    <mergeCell ref="B325:C325"/>
    <mergeCell ref="B326:C326"/>
    <mergeCell ref="B327:C327"/>
    <mergeCell ref="B328:C328"/>
    <mergeCell ref="B299:C299"/>
    <mergeCell ref="B300:C300"/>
    <mergeCell ref="B301:C301"/>
    <mergeCell ref="B302:C302"/>
    <mergeCell ref="B304:C304"/>
    <mergeCell ref="A307:F307"/>
    <mergeCell ref="A322:C322"/>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34:C334"/>
    <mergeCell ref="B335:C335"/>
    <mergeCell ref="B336:C336"/>
    <mergeCell ref="B337:C337"/>
    <mergeCell ref="B338:C338"/>
    <mergeCell ref="B329:C329"/>
    <mergeCell ref="B330:C330"/>
    <mergeCell ref="B331:C331"/>
    <mergeCell ref="B332:C332"/>
    <mergeCell ref="B333:C333"/>
    <mergeCell ref="B344:C344"/>
    <mergeCell ref="B345:C345"/>
    <mergeCell ref="B346:C346"/>
    <mergeCell ref="B347:C347"/>
    <mergeCell ref="B348:C348"/>
    <mergeCell ref="B339:C339"/>
    <mergeCell ref="B340:C340"/>
    <mergeCell ref="B341:C341"/>
    <mergeCell ref="B342:C342"/>
    <mergeCell ref="B343:C343"/>
    <mergeCell ref="B363:C363"/>
    <mergeCell ref="B354:C354"/>
    <mergeCell ref="B355:C355"/>
    <mergeCell ref="B356:C356"/>
    <mergeCell ref="B357:C357"/>
    <mergeCell ref="B358:C358"/>
    <mergeCell ref="B349:C349"/>
    <mergeCell ref="B350:C350"/>
    <mergeCell ref="B351:C351"/>
    <mergeCell ref="B352:C352"/>
    <mergeCell ref="B353:C353"/>
    <mergeCell ref="B364:C364"/>
    <mergeCell ref="B60:C60"/>
    <mergeCell ref="B71:C71"/>
    <mergeCell ref="B82:C82"/>
    <mergeCell ref="B90:C90"/>
    <mergeCell ref="B240:C240"/>
    <mergeCell ref="B263:C263"/>
    <mergeCell ref="B282:C282"/>
    <mergeCell ref="B292:C292"/>
    <mergeCell ref="B303:C303"/>
    <mergeCell ref="B285:F285"/>
    <mergeCell ref="B296:F296"/>
    <mergeCell ref="B145:C145"/>
    <mergeCell ref="B146:C146"/>
    <mergeCell ref="B359:C359"/>
    <mergeCell ref="B360:C360"/>
    <mergeCell ref="B361:C361"/>
    <mergeCell ref="B362:C362"/>
    <mergeCell ref="B64:F64"/>
    <mergeCell ref="B86:F86"/>
    <mergeCell ref="B75:F75"/>
    <mergeCell ref="B125:C125"/>
    <mergeCell ref="B126:C126"/>
    <mergeCell ref="B127:C127"/>
    <mergeCell ref="B66:C66"/>
    <mergeCell ref="B244:C245"/>
    <mergeCell ref="B250:B251"/>
    <mergeCell ref="B252:B253"/>
    <mergeCell ref="B267:C268"/>
    <mergeCell ref="B224:E224"/>
    <mergeCell ref="B243:E243"/>
    <mergeCell ref="B266:E266"/>
    <mergeCell ref="A157:A159"/>
    <mergeCell ref="B149:C149"/>
    <mergeCell ref="B157:C157"/>
    <mergeCell ref="B158:C158"/>
    <mergeCell ref="B159:C159"/>
    <mergeCell ref="A147:A153"/>
    <mergeCell ref="B150:C150"/>
    <mergeCell ref="B151:C151"/>
    <mergeCell ref="B152:B153"/>
    <mergeCell ref="A154:A156"/>
    <mergeCell ref="B154:C154"/>
    <mergeCell ref="B155:C155"/>
    <mergeCell ref="B156:C156"/>
    <mergeCell ref="B260:C260"/>
    <mergeCell ref="B261:C261"/>
    <mergeCell ref="B262:C262"/>
  </mergeCells>
  <conditionalFormatting sqref="H1">
    <cfRule type="containsText" dxfId="66" priority="1" operator="containsText" text="Tarkista">
      <formula>NOT(ISERROR(SEARCH("Tarkista",H1)))</formula>
    </cfRule>
  </conditionalFormatting>
  <dataValidations count="5">
    <dataValidation type="list" showInputMessage="1" showErrorMessage="1" sqref="A5:B5" xr:uid="{95881051-4F6C-4E5B-AA6F-9851175C18E2}">
      <formula1>$AB$5:$AB$36</formula1>
    </dataValidation>
    <dataValidation type="list" allowBlank="1" showInputMessage="1" showErrorMessage="1" sqref="A7:B7" xr:uid="{23FE0D84-FC33-48AB-BC6B-DF3A350A86C4}">
      <formula1>$AE$95:$AE$132</formula1>
    </dataValidation>
    <dataValidation type="list" allowBlank="1" showInputMessage="1" showErrorMessage="1" sqref="A6:B6" xr:uid="{B4228282-06E2-40E8-8343-AF76A460B905}">
      <formula1>$Y$1:$Y$3</formula1>
    </dataValidation>
    <dataValidation type="date" allowBlank="1" showInputMessage="1" showErrorMessage="1" error="Kirjoita päivämäärä muodossa _x000a_pp.kk.vvvv_x000a__x000a_Päivämäärän on oltava _x000a_suurempi kuin 01.01.2008 ja _x000a_pienempi kuin 31.12.2020" sqref="A2:B2" xr:uid="{AA7C0D2F-B9B1-4763-AC8E-4C7449B9EA12}">
      <formula1>39448</formula1>
      <formula2>44196</formula2>
    </dataValidation>
    <dataValidation type="date" allowBlank="1" showInputMessage="1" showErrorMessage="1" error="Kirjoita päivämäärä muodossa _x000a_pp.kk.vvvv_x000a__x000a_Päivämäärän on oltava _x000a_suurempi kuin 01.01.2008 ja _x000a_pienempi kuin 31.12.2020" sqref="A3:B3" xr:uid="{28C131E6-C1A4-4B72-8241-FBBF6F9DB8CB}">
      <formula1>39448</formula1>
      <formula2>47848</formula2>
    </dataValidation>
  </dataValidations>
  <hyperlinks>
    <hyperlink ref="A2" location="Asiakastilastot!A2" display="Asiakastilastot!A2" xr:uid="{D8D8697C-4F00-47CB-8861-2005C9BC2498}"/>
    <hyperlink ref="A3" location="Asiakastilastot!A3" display="Asiakastilastot!A3" xr:uid="{37BE73CE-BC4C-4C0B-B71F-D3D3A77AC433}"/>
    <hyperlink ref="A369" location="Parkki!A1" display="Sivun alkuun" xr:uid="{3F6014AE-4B86-4C6C-92D3-FC3FB9C4A193}"/>
    <hyperlink ref="A283" location="Parkki!A1" display="Sivun alkuun" xr:uid="{5743FE90-2A81-475C-835B-762FADD77898}"/>
    <hyperlink ref="A222" location="Parkki!A1" display="Sivun alkuun" xr:uid="{D91B9D81-5C3C-4C39-881C-1B1C426BCDD0}"/>
    <hyperlink ref="A73" location="Parkki!A1" display="Sivun alkuun" xr:uid="{1087ED37-6558-4A64-AA36-92274DBC550C}"/>
  </hyperlinks>
  <pageMargins left="0.70866141732283472" right="0.70866141732283472" top="0.74803149606299213" bottom="0.83333333333333337" header="0" footer="0"/>
  <pageSetup paperSize="9" scale="85" orientation="portrait" horizontalDpi="300" r:id="rId1"/>
  <headerFooter>
    <oddFooter>&amp;L 
Etsivä org
Etsivätie 1
01000, E-kunta&amp;C&amp;G&amp;R&amp;P/&amp;N</oddFooter>
  </headerFooter>
  <rowBreaks count="7" manualBreakCount="7">
    <brk id="51" max="16383" man="1"/>
    <brk id="92" max="16383" man="1"/>
    <brk id="138" max="16383" man="1"/>
    <brk id="176" max="16383" man="1"/>
    <brk id="222" max="16383" man="1"/>
    <brk id="265" max="16383" man="1"/>
    <brk id="30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CE67B-448D-4EF5-BA34-965F5B90740D}">
  <sheetPr>
    <tabColor rgb="FF92D050"/>
  </sheetPr>
  <dimension ref="A1:AG73"/>
  <sheetViews>
    <sheetView showGridLines="0" tabSelected="1" zoomScaleNormal="100" workbookViewId="0">
      <selection activeCell="C13" sqref="C13"/>
    </sheetView>
  </sheetViews>
  <sheetFormatPr defaultRowHeight="15" x14ac:dyDescent="0.25"/>
  <cols>
    <col min="1" max="1" width="48.5703125" customWidth="1"/>
    <col min="2" max="2" width="40.7109375" style="115" customWidth="1"/>
    <col min="3" max="26" width="36.42578125" customWidth="1"/>
    <col min="29" max="29" width="24.42578125" hidden="1" customWidth="1"/>
    <col min="30" max="33" width="9.140625" hidden="1" customWidth="1"/>
  </cols>
  <sheetData>
    <row r="1" spans="1:31" ht="18.75" x14ac:dyDescent="0.3">
      <c r="A1" s="1" t="s">
        <v>649</v>
      </c>
      <c r="C1" s="276" t="str">
        <f>"ETSIVÄT NUORISOTYÖNTEKIJÄT AIKAVÄLILLÄ: "&amp;TEXT(A2,"pp.kk.vvvv")&amp;"-"&amp;TEXT(A3,"pp.kk.vvvv")</f>
        <v>ETSIVÄT NUORISOTYÖNTEKIJÄT AIKAVÄLILLÄ: 01.01.2021-31.12.2021</v>
      </c>
      <c r="D1" s="276"/>
      <c r="E1" s="276"/>
      <c r="AC1" s="31" t="s">
        <v>650</v>
      </c>
      <c r="AE1" t="s">
        <v>651</v>
      </c>
    </row>
    <row r="2" spans="1:31" x14ac:dyDescent="0.25">
      <c r="A2" s="116">
        <v>44197</v>
      </c>
      <c r="C2" s="117"/>
      <c r="D2" s="118" t="s">
        <v>652</v>
      </c>
      <c r="E2" s="118" t="s">
        <v>653</v>
      </c>
      <c r="AC2" s="31" t="s">
        <v>78</v>
      </c>
      <c r="AE2" t="s">
        <v>654</v>
      </c>
    </row>
    <row r="3" spans="1:31" ht="18.75" x14ac:dyDescent="0.25">
      <c r="A3" s="116">
        <v>44561</v>
      </c>
      <c r="B3"/>
      <c r="C3" s="119" t="s">
        <v>26</v>
      </c>
      <c r="D3" s="187">
        <f>SUM(C35:Z35)</f>
        <v>0</v>
      </c>
      <c r="E3" s="187">
        <f>SUMIFS(C35:Z35,C12:Z12,"Nainen")</f>
        <v>0</v>
      </c>
      <c r="AC3" s="31"/>
      <c r="AE3" t="s">
        <v>655</v>
      </c>
    </row>
    <row r="4" spans="1:31" ht="15" customHeight="1" x14ac:dyDescent="0.25">
      <c r="B4"/>
      <c r="C4" s="119" t="s">
        <v>30</v>
      </c>
      <c r="D4" s="188">
        <f>SUM(C34:Z34)</f>
        <v>0</v>
      </c>
      <c r="E4" s="188">
        <f>SUMIFS(C34:Z34,C12:Z12,"Nainen")</f>
        <v>0</v>
      </c>
      <c r="AC4" s="31"/>
    </row>
    <row r="5" spans="1:31" ht="23.25" x14ac:dyDescent="0.35">
      <c r="A5" s="139" t="s">
        <v>656</v>
      </c>
      <c r="B5"/>
      <c r="AC5" s="31"/>
    </row>
    <row r="6" spans="1:31" ht="21" x14ac:dyDescent="0.35">
      <c r="A6" s="140" t="s">
        <v>655</v>
      </c>
      <c r="B6"/>
    </row>
    <row r="7" spans="1:31" s="120" customFormat="1" ht="16.149999999999999" customHeight="1" x14ac:dyDescent="0.25">
      <c r="C7"/>
      <c r="D7"/>
      <c r="E7"/>
      <c r="F7"/>
      <c r="G7"/>
      <c r="AC7" s="120" t="s">
        <v>657</v>
      </c>
    </row>
    <row r="8" spans="1:31" x14ac:dyDescent="0.25">
      <c r="B8"/>
      <c r="C8" s="67" t="str">
        <f>IF(C37=17,"",IF(C37=0,"","Tietoja puuttuu "&amp; C37&amp;" riviltä"))</f>
        <v/>
      </c>
      <c r="D8" s="67" t="str">
        <f t="shared" ref="D8:Z8" si="0">IF(D37=17,"",IF(D37=0,"","Tietoja puuttuu "&amp; D37&amp;" riviltä"))</f>
        <v/>
      </c>
      <c r="E8" s="67" t="str">
        <f t="shared" si="0"/>
        <v/>
      </c>
      <c r="F8" s="67" t="str">
        <f t="shared" si="0"/>
        <v/>
      </c>
      <c r="G8" s="67" t="str">
        <f t="shared" si="0"/>
        <v/>
      </c>
      <c r="H8" s="67" t="str">
        <f t="shared" si="0"/>
        <v/>
      </c>
      <c r="I8" s="67" t="str">
        <f t="shared" si="0"/>
        <v/>
      </c>
      <c r="J8" s="67" t="str">
        <f t="shared" si="0"/>
        <v/>
      </c>
      <c r="K8" s="67" t="str">
        <f t="shared" si="0"/>
        <v/>
      </c>
      <c r="L8" s="67" t="str">
        <f t="shared" si="0"/>
        <v/>
      </c>
      <c r="M8" s="67" t="str">
        <f t="shared" si="0"/>
        <v/>
      </c>
      <c r="N8" s="67" t="str">
        <f t="shared" si="0"/>
        <v/>
      </c>
      <c r="O8" s="67" t="str">
        <f t="shared" si="0"/>
        <v/>
      </c>
      <c r="P8" s="67" t="str">
        <f t="shared" si="0"/>
        <v/>
      </c>
      <c r="Q8" s="67" t="str">
        <f t="shared" si="0"/>
        <v/>
      </c>
      <c r="R8" s="67" t="str">
        <f t="shared" si="0"/>
        <v/>
      </c>
      <c r="S8" s="67" t="str">
        <f t="shared" si="0"/>
        <v/>
      </c>
      <c r="T8" s="67" t="str">
        <f t="shared" si="0"/>
        <v/>
      </c>
      <c r="U8" s="67" t="str">
        <f t="shared" si="0"/>
        <v/>
      </c>
      <c r="V8" s="67" t="str">
        <f t="shared" si="0"/>
        <v/>
      </c>
      <c r="W8" s="67" t="str">
        <f t="shared" si="0"/>
        <v/>
      </c>
      <c r="X8" s="67" t="str">
        <f t="shared" si="0"/>
        <v/>
      </c>
      <c r="Y8" s="67" t="str">
        <f t="shared" si="0"/>
        <v/>
      </c>
      <c r="Z8" s="67" t="str">
        <f t="shared" si="0"/>
        <v/>
      </c>
      <c r="AC8" s="121" t="s">
        <v>658</v>
      </c>
    </row>
    <row r="9" spans="1:31" s="121" customFormat="1" ht="26.25" x14ac:dyDescent="0.4">
      <c r="B9" s="141" t="s">
        <v>659</v>
      </c>
      <c r="C9" s="142" t="s">
        <v>660</v>
      </c>
      <c r="D9" s="142" t="s">
        <v>661</v>
      </c>
      <c r="E9" s="142" t="s">
        <v>662</v>
      </c>
      <c r="F9" s="142" t="s">
        <v>663</v>
      </c>
      <c r="G9" s="142" t="s">
        <v>664</v>
      </c>
      <c r="H9" s="142" t="s">
        <v>665</v>
      </c>
      <c r="I9" s="142" t="s">
        <v>666</v>
      </c>
      <c r="J9" s="142" t="s">
        <v>667</v>
      </c>
      <c r="K9" s="142" t="s">
        <v>668</v>
      </c>
      <c r="L9" s="142" t="s">
        <v>669</v>
      </c>
      <c r="M9" s="142" t="s">
        <v>670</v>
      </c>
      <c r="N9" s="142" t="s">
        <v>671</v>
      </c>
      <c r="O9" s="142" t="s">
        <v>672</v>
      </c>
      <c r="P9" s="142" t="s">
        <v>673</v>
      </c>
      <c r="Q9" s="142" t="s">
        <v>674</v>
      </c>
      <c r="R9" s="142" t="s">
        <v>675</v>
      </c>
      <c r="S9" s="142" t="s">
        <v>676</v>
      </c>
      <c r="T9" s="142" t="s">
        <v>677</v>
      </c>
      <c r="U9" s="142" t="s">
        <v>678</v>
      </c>
      <c r="V9" s="142" t="s">
        <v>679</v>
      </c>
      <c r="W9" s="142" t="s">
        <v>680</v>
      </c>
      <c r="X9" s="142" t="s">
        <v>681</v>
      </c>
      <c r="Y9" s="142" t="s">
        <v>682</v>
      </c>
      <c r="Z9" s="143" t="s">
        <v>683</v>
      </c>
      <c r="AC9" s="91" t="s">
        <v>684</v>
      </c>
      <c r="AD9" s="122" t="s">
        <v>685</v>
      </c>
      <c r="AE9" s="123" t="s">
        <v>686</v>
      </c>
    </row>
    <row r="10" spans="1:31" s="96" customFormat="1" ht="39" customHeight="1" x14ac:dyDescent="0.25">
      <c r="B10" s="152" t="s">
        <v>687</v>
      </c>
      <c r="C10" s="153"/>
      <c r="D10" s="153"/>
      <c r="E10" s="153"/>
      <c r="F10" s="153"/>
      <c r="G10" s="153" t="s">
        <v>743</v>
      </c>
      <c r="H10" s="153" t="s">
        <v>743</v>
      </c>
      <c r="I10" s="153" t="s">
        <v>743</v>
      </c>
      <c r="J10" s="153" t="s">
        <v>743</v>
      </c>
      <c r="K10" s="153" t="s">
        <v>743</v>
      </c>
      <c r="L10" s="153" t="s">
        <v>743</v>
      </c>
      <c r="M10" s="153" t="s">
        <v>743</v>
      </c>
      <c r="N10" s="153" t="s">
        <v>743</v>
      </c>
      <c r="O10" s="153" t="s">
        <v>743</v>
      </c>
      <c r="P10" s="153" t="s">
        <v>743</v>
      </c>
      <c r="Q10" s="153" t="s">
        <v>743</v>
      </c>
      <c r="R10" s="153" t="s">
        <v>743</v>
      </c>
      <c r="S10" s="153" t="s">
        <v>743</v>
      </c>
      <c r="T10" s="153" t="s">
        <v>743</v>
      </c>
      <c r="U10" s="153" t="s">
        <v>743</v>
      </c>
      <c r="V10" s="153" t="s">
        <v>743</v>
      </c>
      <c r="W10" s="153" t="s">
        <v>743</v>
      </c>
      <c r="X10" s="153" t="s">
        <v>743</v>
      </c>
      <c r="Y10" s="153" t="s">
        <v>743</v>
      </c>
      <c r="Z10" s="154" t="s">
        <v>743</v>
      </c>
      <c r="AC10" s="91" t="s">
        <v>684</v>
      </c>
      <c r="AD10" s="122" t="s">
        <v>688</v>
      </c>
      <c r="AE10" s="123" t="s">
        <v>689</v>
      </c>
    </row>
    <row r="11" spans="1:31" x14ac:dyDescent="0.25">
      <c r="B11" s="144" t="s">
        <v>690</v>
      </c>
      <c r="C11" s="155"/>
      <c r="D11" s="155"/>
      <c r="E11" s="155"/>
      <c r="F11" s="155"/>
      <c r="G11" s="155" t="s">
        <v>743</v>
      </c>
      <c r="H11" s="155" t="s">
        <v>743</v>
      </c>
      <c r="I11" s="155" t="s">
        <v>743</v>
      </c>
      <c r="J11" s="155" t="s">
        <v>743</v>
      </c>
      <c r="K11" s="155" t="s">
        <v>743</v>
      </c>
      <c r="L11" s="155" t="s">
        <v>743</v>
      </c>
      <c r="M11" s="155" t="s">
        <v>743</v>
      </c>
      <c r="N11" s="155" t="s">
        <v>743</v>
      </c>
      <c r="O11" s="155" t="s">
        <v>743</v>
      </c>
      <c r="P11" s="155" t="s">
        <v>743</v>
      </c>
      <c r="Q11" s="155" t="s">
        <v>743</v>
      </c>
      <c r="R11" s="155" t="s">
        <v>743</v>
      </c>
      <c r="S11" s="155" t="s">
        <v>743</v>
      </c>
      <c r="T11" s="155" t="s">
        <v>743</v>
      </c>
      <c r="U11" s="155" t="s">
        <v>743</v>
      </c>
      <c r="V11" s="155" t="s">
        <v>743</v>
      </c>
      <c r="W11" s="155" t="s">
        <v>743</v>
      </c>
      <c r="X11" s="155" t="s">
        <v>743</v>
      </c>
      <c r="Y11" s="155" t="s">
        <v>743</v>
      </c>
      <c r="Z11" s="156" t="s">
        <v>743</v>
      </c>
      <c r="AC11" s="124" t="s">
        <v>684</v>
      </c>
      <c r="AD11" s="125" t="s">
        <v>691</v>
      </c>
      <c r="AE11" s="126" t="s">
        <v>692</v>
      </c>
    </row>
    <row r="12" spans="1:31" s="127" customFormat="1" x14ac:dyDescent="0.25">
      <c r="B12" s="144" t="s">
        <v>748</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6"/>
      <c r="AC12" s="128" t="s">
        <v>684</v>
      </c>
      <c r="AD12" s="129" t="s">
        <v>693</v>
      </c>
      <c r="AE12" s="130" t="s">
        <v>694</v>
      </c>
    </row>
    <row r="13" spans="1:31" s="127" customFormat="1" x14ac:dyDescent="0.25">
      <c r="B13" s="145" t="s">
        <v>695</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6"/>
      <c r="AC13" s="128" t="s">
        <v>684</v>
      </c>
      <c r="AD13" s="129" t="s">
        <v>696</v>
      </c>
      <c r="AE13" s="130" t="s">
        <v>697</v>
      </c>
    </row>
    <row r="14" spans="1:31" s="180" customFormat="1" x14ac:dyDescent="0.25">
      <c r="B14" s="163" t="s">
        <v>747</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2"/>
      <c r="AC14" s="183" t="s">
        <v>684</v>
      </c>
      <c r="AD14" s="184" t="s">
        <v>698</v>
      </c>
      <c r="AE14" s="185" t="s">
        <v>699</v>
      </c>
    </row>
    <row r="15" spans="1:31" ht="39" customHeight="1" x14ac:dyDescent="0.25">
      <c r="B15" s="151" t="s">
        <v>745</v>
      </c>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8"/>
      <c r="AC15" s="91" t="s">
        <v>684</v>
      </c>
      <c r="AD15" s="122" t="s">
        <v>700</v>
      </c>
      <c r="AE15" s="123" t="s">
        <v>701</v>
      </c>
    </row>
    <row r="16" spans="1:31" s="166" customFormat="1" ht="30" x14ac:dyDescent="0.25">
      <c r="B16" s="167" t="s">
        <v>744</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9"/>
      <c r="AC16" s="170" t="s">
        <v>684</v>
      </c>
      <c r="AD16" s="87" t="s">
        <v>702</v>
      </c>
      <c r="AE16" s="171" t="s">
        <v>76</v>
      </c>
    </row>
    <row r="17" spans="2:32" s="166" customFormat="1" x14ac:dyDescent="0.25">
      <c r="B17" s="172" t="s">
        <v>749</v>
      </c>
      <c r="C17" s="168" t="str">
        <f>IF(C10&lt;&gt;"","Jatkuu edelleen","")</f>
        <v/>
      </c>
      <c r="D17" s="168" t="str">
        <f t="shared" ref="D17:Z17" si="1">IF(D10&lt;&gt;"","Jatkuu edelleen","")</f>
        <v/>
      </c>
      <c r="E17" s="168" t="str">
        <f t="shared" si="1"/>
        <v/>
      </c>
      <c r="F17" s="168" t="str">
        <f t="shared" si="1"/>
        <v/>
      </c>
      <c r="G17" s="168" t="str">
        <f t="shared" si="1"/>
        <v/>
      </c>
      <c r="H17" s="168" t="str">
        <f t="shared" si="1"/>
        <v/>
      </c>
      <c r="I17" s="168" t="str">
        <f t="shared" si="1"/>
        <v/>
      </c>
      <c r="J17" s="168" t="str">
        <f t="shared" si="1"/>
        <v/>
      </c>
      <c r="K17" s="168" t="str">
        <f t="shared" si="1"/>
        <v/>
      </c>
      <c r="L17" s="168" t="str">
        <f t="shared" si="1"/>
        <v/>
      </c>
      <c r="M17" s="168" t="str">
        <f t="shared" si="1"/>
        <v/>
      </c>
      <c r="N17" s="168" t="str">
        <f t="shared" si="1"/>
        <v/>
      </c>
      <c r="O17" s="168" t="str">
        <f t="shared" si="1"/>
        <v/>
      </c>
      <c r="P17" s="168" t="str">
        <f t="shared" si="1"/>
        <v/>
      </c>
      <c r="Q17" s="168" t="str">
        <f t="shared" si="1"/>
        <v/>
      </c>
      <c r="R17" s="168" t="str">
        <f t="shared" si="1"/>
        <v/>
      </c>
      <c r="S17" s="168" t="str">
        <f t="shared" si="1"/>
        <v/>
      </c>
      <c r="T17" s="168" t="str">
        <f t="shared" si="1"/>
        <v/>
      </c>
      <c r="U17" s="168" t="str">
        <f t="shared" si="1"/>
        <v/>
      </c>
      <c r="V17" s="168" t="str">
        <f t="shared" si="1"/>
        <v/>
      </c>
      <c r="W17" s="168" t="str">
        <f t="shared" si="1"/>
        <v/>
      </c>
      <c r="X17" s="168" t="str">
        <f t="shared" si="1"/>
        <v/>
      </c>
      <c r="Y17" s="168" t="str">
        <f t="shared" si="1"/>
        <v/>
      </c>
      <c r="Z17" s="168" t="str">
        <f t="shared" si="1"/>
        <v/>
      </c>
    </row>
    <row r="18" spans="2:32" s="166" customFormat="1" ht="30" x14ac:dyDescent="0.25">
      <c r="B18" s="173" t="s">
        <v>703</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5"/>
    </row>
    <row r="19" spans="2:32" s="138" customFormat="1" x14ac:dyDescent="0.25">
      <c r="B19" s="146" t="s">
        <v>704</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60"/>
    </row>
    <row r="20" spans="2:32" x14ac:dyDescent="0.25">
      <c r="B20" s="147" t="s">
        <v>705</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2"/>
      <c r="AC20" s="91" t="s">
        <v>706</v>
      </c>
      <c r="AD20" s="122" t="s">
        <v>685</v>
      </c>
      <c r="AE20" s="123" t="s">
        <v>707</v>
      </c>
    </row>
    <row r="21" spans="2:32" x14ac:dyDescent="0.25">
      <c r="B21" s="146" t="s">
        <v>708</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60"/>
      <c r="AC21" s="91" t="s">
        <v>706</v>
      </c>
      <c r="AD21" s="122" t="s">
        <v>688</v>
      </c>
      <c r="AE21" s="123" t="s">
        <v>709</v>
      </c>
    </row>
    <row r="22" spans="2:32" x14ac:dyDescent="0.25">
      <c r="B22" s="147" t="s">
        <v>710</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c r="AC22" s="91" t="s">
        <v>706</v>
      </c>
      <c r="AD22" s="122" t="s">
        <v>691</v>
      </c>
      <c r="AE22" s="123" t="s">
        <v>711</v>
      </c>
    </row>
    <row r="23" spans="2:32" s="96" customFormat="1" ht="33" customHeight="1" x14ac:dyDescent="0.25">
      <c r="B23" s="174" t="s">
        <v>746</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6"/>
      <c r="AC23" s="177" t="s">
        <v>706</v>
      </c>
      <c r="AD23" s="178" t="s">
        <v>693</v>
      </c>
      <c r="AE23" s="179" t="s">
        <v>712</v>
      </c>
    </row>
    <row r="24" spans="2:32" x14ac:dyDescent="0.25">
      <c r="B24" s="144" t="s">
        <v>713</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6"/>
      <c r="AC24" s="91" t="s">
        <v>706</v>
      </c>
      <c r="AD24" s="122" t="s">
        <v>696</v>
      </c>
      <c r="AE24" s="123" t="s">
        <v>714</v>
      </c>
    </row>
    <row r="25" spans="2:32" x14ac:dyDescent="0.25">
      <c r="B25" s="144" t="s">
        <v>715</v>
      </c>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6"/>
      <c r="AC25" s="91" t="s">
        <v>706</v>
      </c>
      <c r="AD25" s="122" t="s">
        <v>698</v>
      </c>
      <c r="AE25" s="123" t="s">
        <v>716</v>
      </c>
    </row>
    <row r="26" spans="2:32" x14ac:dyDescent="0.25">
      <c r="B26" s="144" t="s">
        <v>717</v>
      </c>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6"/>
      <c r="AC26" s="91" t="s">
        <v>706</v>
      </c>
      <c r="AD26" s="122" t="s">
        <v>700</v>
      </c>
      <c r="AE26" s="123" t="s">
        <v>718</v>
      </c>
    </row>
    <row r="27" spans="2:32" x14ac:dyDescent="0.25">
      <c r="B27" s="144" t="s">
        <v>719</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6"/>
      <c r="AC27" s="91" t="s">
        <v>706</v>
      </c>
      <c r="AD27" s="122" t="s">
        <v>702</v>
      </c>
      <c r="AE27" s="123" t="s">
        <v>720</v>
      </c>
    </row>
    <row r="28" spans="2:32" x14ac:dyDescent="0.25">
      <c r="B28" s="144" t="s">
        <v>721</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6"/>
      <c r="AC28" s="91" t="s">
        <v>706</v>
      </c>
      <c r="AD28" s="122" t="s">
        <v>722</v>
      </c>
      <c r="AE28" s="123" t="s">
        <v>723</v>
      </c>
    </row>
    <row r="29" spans="2:32" s="127" customFormat="1" x14ac:dyDescent="0.25">
      <c r="B29" s="144" t="s">
        <v>724</v>
      </c>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6"/>
      <c r="AC29" s="128" t="s">
        <v>706</v>
      </c>
      <c r="AD29" s="129" t="s">
        <v>725</v>
      </c>
      <c r="AE29" s="130" t="s">
        <v>726</v>
      </c>
    </row>
    <row r="30" spans="2:32" x14ac:dyDescent="0.25">
      <c r="B30" s="144" t="s">
        <v>727</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6"/>
      <c r="AC30" s="91" t="s">
        <v>706</v>
      </c>
      <c r="AD30" s="122" t="s">
        <v>728</v>
      </c>
      <c r="AE30" s="123" t="s">
        <v>76</v>
      </c>
    </row>
    <row r="31" spans="2:32" s="67" customFormat="1" x14ac:dyDescent="0.25">
      <c r="B31" s="147" t="s">
        <v>729</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2"/>
      <c r="AF31" s="67">
        <v>2020</v>
      </c>
    </row>
    <row r="32" spans="2:32" s="67" customFormat="1" x14ac:dyDescent="0.25">
      <c r="B32" s="148" t="s">
        <v>730</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50"/>
      <c r="AC32" s="131" t="s">
        <v>731</v>
      </c>
      <c r="AD32" s="132" t="s">
        <v>685</v>
      </c>
      <c r="AE32" s="133" t="s">
        <v>732</v>
      </c>
    </row>
    <row r="33" spans="2:32" s="67" customFormat="1" x14ac:dyDescent="0.25">
      <c r="B33" s="134"/>
      <c r="AC33" s="131" t="s">
        <v>731</v>
      </c>
      <c r="AD33" s="132" t="s">
        <v>691</v>
      </c>
      <c r="AE33" s="133" t="s">
        <v>766</v>
      </c>
    </row>
    <row r="34" spans="2:32" s="67" customFormat="1" hidden="1" x14ac:dyDescent="0.25">
      <c r="B34" s="134"/>
      <c r="C34" s="67">
        <f t="shared" ref="C34:Z34" si="2">IF(C10&lt;&gt;"",1,0)</f>
        <v>0</v>
      </c>
      <c r="D34" s="67">
        <f t="shared" si="2"/>
        <v>0</v>
      </c>
      <c r="E34" s="67">
        <f t="shared" si="2"/>
        <v>0</v>
      </c>
      <c r="F34" s="67">
        <f t="shared" si="2"/>
        <v>0</v>
      </c>
      <c r="G34" s="67">
        <f t="shared" si="2"/>
        <v>0</v>
      </c>
      <c r="H34" s="67">
        <f t="shared" si="2"/>
        <v>0</v>
      </c>
      <c r="I34" s="67">
        <f t="shared" si="2"/>
        <v>0</v>
      </c>
      <c r="J34" s="67">
        <f t="shared" si="2"/>
        <v>0</v>
      </c>
      <c r="K34" s="67">
        <f t="shared" si="2"/>
        <v>0</v>
      </c>
      <c r="L34" s="67">
        <f t="shared" si="2"/>
        <v>0</v>
      </c>
      <c r="M34" s="67">
        <f t="shared" si="2"/>
        <v>0</v>
      </c>
      <c r="N34" s="67">
        <f t="shared" si="2"/>
        <v>0</v>
      </c>
      <c r="O34" s="67">
        <f t="shared" si="2"/>
        <v>0</v>
      </c>
      <c r="P34" s="67">
        <f t="shared" si="2"/>
        <v>0</v>
      </c>
      <c r="Q34" s="67">
        <f t="shared" si="2"/>
        <v>0</v>
      </c>
      <c r="R34" s="67">
        <f t="shared" si="2"/>
        <v>0</v>
      </c>
      <c r="S34" s="67">
        <f t="shared" si="2"/>
        <v>0</v>
      </c>
      <c r="T34" s="67">
        <f t="shared" si="2"/>
        <v>0</v>
      </c>
      <c r="U34" s="67">
        <f t="shared" si="2"/>
        <v>0</v>
      </c>
      <c r="V34" s="67">
        <f t="shared" si="2"/>
        <v>0</v>
      </c>
      <c r="W34" s="67">
        <f t="shared" si="2"/>
        <v>0</v>
      </c>
      <c r="X34" s="67">
        <f t="shared" si="2"/>
        <v>0</v>
      </c>
      <c r="Y34" s="67">
        <f t="shared" si="2"/>
        <v>0</v>
      </c>
      <c r="Z34" s="67">
        <f t="shared" si="2"/>
        <v>0</v>
      </c>
      <c r="AC34" s="131" t="s">
        <v>731</v>
      </c>
      <c r="AD34" s="132" t="s">
        <v>688</v>
      </c>
      <c r="AE34" s="193" t="s">
        <v>760</v>
      </c>
      <c r="AF34" s="194" t="s">
        <v>733</v>
      </c>
    </row>
    <row r="35" spans="2:32" s="67" customFormat="1" hidden="1" x14ac:dyDescent="0.25">
      <c r="B35" s="134"/>
      <c r="C35" s="67">
        <f t="shared" ref="C35:Z35" si="3">IFERROR(VALUE(C14),0)</f>
        <v>0</v>
      </c>
      <c r="D35" s="67">
        <f t="shared" si="3"/>
        <v>0</v>
      </c>
      <c r="E35" s="67">
        <f t="shared" si="3"/>
        <v>0</v>
      </c>
      <c r="F35" s="67">
        <f t="shared" si="3"/>
        <v>0</v>
      </c>
      <c r="G35" s="67">
        <f t="shared" si="3"/>
        <v>0</v>
      </c>
      <c r="H35" s="67">
        <f t="shared" si="3"/>
        <v>0</v>
      </c>
      <c r="I35" s="67">
        <f t="shared" si="3"/>
        <v>0</v>
      </c>
      <c r="J35" s="67">
        <f t="shared" si="3"/>
        <v>0</v>
      </c>
      <c r="K35" s="67">
        <f t="shared" si="3"/>
        <v>0</v>
      </c>
      <c r="L35" s="67">
        <f t="shared" si="3"/>
        <v>0</v>
      </c>
      <c r="M35" s="67">
        <f t="shared" si="3"/>
        <v>0</v>
      </c>
      <c r="N35" s="67">
        <f t="shared" si="3"/>
        <v>0</v>
      </c>
      <c r="O35" s="67">
        <f t="shared" si="3"/>
        <v>0</v>
      </c>
      <c r="P35" s="67">
        <f t="shared" si="3"/>
        <v>0</v>
      </c>
      <c r="Q35" s="67">
        <f t="shared" si="3"/>
        <v>0</v>
      </c>
      <c r="R35" s="67">
        <f t="shared" si="3"/>
        <v>0</v>
      </c>
      <c r="S35" s="67">
        <f t="shared" si="3"/>
        <v>0</v>
      </c>
      <c r="T35" s="67">
        <f t="shared" si="3"/>
        <v>0</v>
      </c>
      <c r="U35" s="67">
        <f t="shared" si="3"/>
        <v>0</v>
      </c>
      <c r="V35" s="67">
        <f t="shared" si="3"/>
        <v>0</v>
      </c>
      <c r="W35" s="67">
        <f t="shared" si="3"/>
        <v>0</v>
      </c>
      <c r="X35" s="67">
        <f t="shared" si="3"/>
        <v>0</v>
      </c>
      <c r="Y35" s="67">
        <f t="shared" si="3"/>
        <v>0</v>
      </c>
      <c r="Z35" s="67">
        <f t="shared" si="3"/>
        <v>0</v>
      </c>
      <c r="AC35" s="131" t="s">
        <v>731</v>
      </c>
      <c r="AD35" s="132" t="s">
        <v>693</v>
      </c>
      <c r="AE35" s="133" t="s">
        <v>734</v>
      </c>
    </row>
    <row r="36" spans="2:32" s="67" customFormat="1" hidden="1" x14ac:dyDescent="0.25">
      <c r="B36" s="135"/>
      <c r="AC36" s="131" t="s">
        <v>731</v>
      </c>
      <c r="AD36" s="132" t="s">
        <v>696</v>
      </c>
      <c r="AE36" s="133" t="s">
        <v>726</v>
      </c>
    </row>
    <row r="37" spans="2:32" s="67" customFormat="1" hidden="1" x14ac:dyDescent="0.25">
      <c r="B37" s="134"/>
      <c r="C37" s="186">
        <f>COUNTBLANK(C10:C14)+COUNTBLANK(C16:C19)+COUNTBLANK(C21)+COUNTBLANK(C24:C30)</f>
        <v>17</v>
      </c>
      <c r="D37" s="186">
        <f t="shared" ref="D37:Z37" si="4">COUNTBLANK(D10:D14)+COUNTBLANK(D16:D19)+COUNTBLANK(D21)+COUNTBLANK(D24:D30)</f>
        <v>17</v>
      </c>
      <c r="E37" s="186">
        <f t="shared" si="4"/>
        <v>17</v>
      </c>
      <c r="F37" s="186">
        <f t="shared" si="4"/>
        <v>17</v>
      </c>
      <c r="G37" s="186">
        <f t="shared" si="4"/>
        <v>17</v>
      </c>
      <c r="H37" s="186">
        <f t="shared" si="4"/>
        <v>17</v>
      </c>
      <c r="I37" s="186">
        <f t="shared" si="4"/>
        <v>17</v>
      </c>
      <c r="J37" s="186">
        <f t="shared" si="4"/>
        <v>17</v>
      </c>
      <c r="K37" s="186">
        <f t="shared" si="4"/>
        <v>17</v>
      </c>
      <c r="L37" s="186">
        <f t="shared" si="4"/>
        <v>17</v>
      </c>
      <c r="M37" s="186">
        <f t="shared" si="4"/>
        <v>17</v>
      </c>
      <c r="N37" s="186">
        <f t="shared" si="4"/>
        <v>17</v>
      </c>
      <c r="O37" s="186">
        <f t="shared" si="4"/>
        <v>17</v>
      </c>
      <c r="P37" s="186">
        <f t="shared" si="4"/>
        <v>17</v>
      </c>
      <c r="Q37" s="186">
        <f t="shared" si="4"/>
        <v>17</v>
      </c>
      <c r="R37" s="186">
        <f t="shared" si="4"/>
        <v>17</v>
      </c>
      <c r="S37" s="186">
        <f t="shared" si="4"/>
        <v>17</v>
      </c>
      <c r="T37" s="186">
        <f t="shared" si="4"/>
        <v>17</v>
      </c>
      <c r="U37" s="186">
        <f t="shared" si="4"/>
        <v>17</v>
      </c>
      <c r="V37" s="186">
        <f t="shared" si="4"/>
        <v>17</v>
      </c>
      <c r="W37" s="186">
        <f t="shared" si="4"/>
        <v>17</v>
      </c>
      <c r="X37" s="186">
        <f t="shared" si="4"/>
        <v>17</v>
      </c>
      <c r="Y37" s="186">
        <f t="shared" si="4"/>
        <v>17</v>
      </c>
      <c r="Z37" s="186">
        <f t="shared" si="4"/>
        <v>17</v>
      </c>
      <c r="AC37" s="131" t="s">
        <v>731</v>
      </c>
      <c r="AD37" s="132" t="s">
        <v>698</v>
      </c>
      <c r="AE37" s="133" t="s">
        <v>76</v>
      </c>
    </row>
    <row r="38" spans="2:32" s="67" customFormat="1" x14ac:dyDescent="0.25">
      <c r="B38" s="134"/>
      <c r="C38"/>
      <c r="D38"/>
      <c r="E38"/>
      <c r="F38"/>
      <c r="G38"/>
    </row>
    <row r="39" spans="2:32" x14ac:dyDescent="0.25">
      <c r="AC39" s="91" t="s">
        <v>735</v>
      </c>
      <c r="AD39" s="122" t="s">
        <v>685</v>
      </c>
      <c r="AE39" s="123" t="s">
        <v>736</v>
      </c>
    </row>
    <row r="40" spans="2:32" x14ac:dyDescent="0.25">
      <c r="AC40" s="91" t="s">
        <v>735</v>
      </c>
      <c r="AD40" s="122" t="s">
        <v>688</v>
      </c>
      <c r="AE40" s="123" t="s">
        <v>737</v>
      </c>
    </row>
    <row r="41" spans="2:32" x14ac:dyDescent="0.25">
      <c r="AC41" s="91" t="s">
        <v>735</v>
      </c>
      <c r="AD41" s="122" t="s">
        <v>691</v>
      </c>
      <c r="AE41" s="123" t="s">
        <v>738</v>
      </c>
    </row>
    <row r="42" spans="2:32" x14ac:dyDescent="0.25">
      <c r="AC42" s="91" t="s">
        <v>735</v>
      </c>
      <c r="AD42" s="122" t="s">
        <v>693</v>
      </c>
      <c r="AE42" s="123" t="s">
        <v>739</v>
      </c>
    </row>
    <row r="43" spans="2:32" x14ac:dyDescent="0.25">
      <c r="AC43" s="91" t="s">
        <v>735</v>
      </c>
      <c r="AD43" s="122" t="s">
        <v>696</v>
      </c>
      <c r="AE43" s="136" t="s">
        <v>740</v>
      </c>
    </row>
    <row r="44" spans="2:32" x14ac:dyDescent="0.25">
      <c r="AC44" s="91" t="s">
        <v>735</v>
      </c>
      <c r="AD44" s="122" t="s">
        <v>698</v>
      </c>
      <c r="AE44" s="136" t="s">
        <v>741</v>
      </c>
    </row>
    <row r="45" spans="2:32" x14ac:dyDescent="0.25">
      <c r="AC45" s="91" t="s">
        <v>735</v>
      </c>
      <c r="AD45" s="122" t="s">
        <v>700</v>
      </c>
      <c r="AE45" s="136" t="s">
        <v>742</v>
      </c>
    </row>
    <row r="46" spans="2:32" x14ac:dyDescent="0.25">
      <c r="AC46" s="91" t="s">
        <v>735</v>
      </c>
      <c r="AD46" s="122" t="s">
        <v>702</v>
      </c>
      <c r="AE46" s="136" t="s">
        <v>76</v>
      </c>
    </row>
    <row r="73" spans="2:2" x14ac:dyDescent="0.25">
      <c r="B73" s="137"/>
    </row>
  </sheetData>
  <sheetProtection sheet="1" selectLockedCells="1"/>
  <mergeCells count="1">
    <mergeCell ref="C1:E1"/>
  </mergeCells>
  <phoneticPr fontId="42" type="noConversion"/>
  <conditionalFormatting sqref="A6">
    <cfRule type="containsText" dxfId="65" priority="1" operator="containsText" text="valitsematta">
      <formula>NOT(ISERROR(SEARCH("valitsematta",A6)))</formula>
    </cfRule>
    <cfRule type="containsText" dxfId="64" priority="2" operator="containsText" text="ei">
      <formula>NOT(ISERROR(SEARCH("ei",A6)))</formula>
    </cfRule>
  </conditionalFormatting>
  <dataValidations count="10">
    <dataValidation type="list" allowBlank="1" showInputMessage="1" showErrorMessage="1" sqref="A6" xr:uid="{7C571182-7CB7-4567-82A6-4726C86CBED5}">
      <formula1>$AE$1:$AE$3</formula1>
    </dataValidation>
    <dataValidation type="list" allowBlank="1" showInputMessage="1" showErrorMessage="1" sqref="C12:Z12" xr:uid="{B2D7BDD8-C0D5-4B74-B335-28C4EFBD53FB}">
      <formula1>$AC$7:$AC$8</formula1>
    </dataValidation>
    <dataValidation type="list" allowBlank="1" showInputMessage="1" showErrorMessage="1" sqref="C19:Z19" xr:uid="{6B7A2B99-679C-4A26-BDCE-BB2EC1415468}">
      <formula1>$AE$9:$AE$16</formula1>
    </dataValidation>
    <dataValidation type="decimal" allowBlank="1" showInputMessage="1" showErrorMessage="1" sqref="C14:Z14" xr:uid="{CFE037C0-B853-436A-A74A-E9949E6B8D0F}">
      <formula1>0</formula1>
      <formula2>1</formula2>
    </dataValidation>
    <dataValidation type="date" allowBlank="1" showInputMessage="1" showErrorMessage="1" error="Kirjoita päivämäärä muodossa _x000a_pp.kk.vvvv_x000a__x000a_Päivämäärän on oltava _x000a_suurempi kuin 01.01.2008 ja _x000a_pienempi kuin 31.12.2020" sqref="A2" xr:uid="{0E01B1EB-4A39-432D-B440-50919DA7FEB5}">
      <formula1>39448</formula1>
      <formula2>44196</formula2>
    </dataValidation>
    <dataValidation type="list" allowBlank="1" showInputMessage="1" showErrorMessage="1" sqref="C21:Z21" xr:uid="{6C5F9580-DC4D-4635-9ED3-6E862722BAE2}">
      <formula1>$AE$20:$AE$30</formula1>
    </dataValidation>
    <dataValidation type="decimal" allowBlank="1" showInputMessage="1" showErrorMessage="1" sqref="C18:Z18" xr:uid="{101EA57A-1FB2-45E0-B7DA-21A15E9E14AF}">
      <formula1>0</formula1>
      <formula2>50</formula2>
    </dataValidation>
    <dataValidation type="list" allowBlank="1" showInputMessage="1" showErrorMessage="1" sqref="C24:Z30" xr:uid="{C3239226-4787-4BF2-A3B9-A4CA88196136}">
      <formula1>$AC$1:$AC$2</formula1>
    </dataValidation>
    <dataValidation type="date" allowBlank="1" showInputMessage="1" showErrorMessage="1" error="Kirjoita päivämäärä muodossa _x000a_pp.kk.vvvv_x000a__x000a_Päivämäärän on oltava _x000a_suurempi kuin 01.01.2008 ja _x000a_pienempi kuin 31.12.2020" sqref="A3" xr:uid="{13D72FCF-D65C-4256-BAF8-4440915C72E7}">
      <formula1>39448</formula1>
      <formula2>47848</formula2>
    </dataValidation>
    <dataValidation type="list" allowBlank="1" showInputMessage="1" showErrorMessage="1" sqref="C13:Z13" xr:uid="{6FB6C60C-F598-42A7-B44B-AE0930A903CC}">
      <formula1>$AE$32:$AE$37</formula1>
    </dataValidation>
  </dataValidations>
  <hyperlinks>
    <hyperlink ref="A2" location="Asiakastilastot!A2" display="Asiakastilastot!A2" xr:uid="{8CDD7444-2CCF-4E9F-B74F-96689724847E}"/>
    <hyperlink ref="A3" location="Asiakastilastot!A3" display="Asiakastilastot!A3" xr:uid="{66C313B1-F5F3-4A7E-942C-7F0BEBB08ADE}"/>
  </hyperlinks>
  <pageMargins left="0.7" right="0.7" top="0.75" bottom="0.83333333333333337" header="0" footer="0"/>
  <pageSetup paperSize="9" orientation="portrait" horizontalDpi="300" verticalDpi="0" r:id="rId1"/>
  <headerFooter>
    <oddFooter>&amp;L 
Etsivä org
Etsivätie 1
01000, E-kunta&amp;C&amp;G&amp;R&amp;P/&amp;N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BE8C-EA3D-4534-A2E2-E62FA1F01549}">
  <dimension ref="A1:P17"/>
  <sheetViews>
    <sheetView showGridLines="0" workbookViewId="0">
      <selection activeCell="A6" sqref="A6"/>
    </sheetView>
  </sheetViews>
  <sheetFormatPr defaultRowHeight="15" x14ac:dyDescent="0.25"/>
  <cols>
    <col min="1" max="1" width="21.85546875" customWidth="1"/>
    <col min="2" max="3" width="14.42578125" customWidth="1"/>
    <col min="4" max="4" width="7.85546875" customWidth="1"/>
    <col min="5" max="5" width="14" hidden="1" customWidth="1"/>
    <col min="10" max="10" width="22" customWidth="1"/>
    <col min="11" max="12" width="13.85546875" customWidth="1"/>
    <col min="14" max="14" width="0" hidden="1" customWidth="1"/>
  </cols>
  <sheetData>
    <row r="1" spans="1:16" ht="18.75" x14ac:dyDescent="0.3">
      <c r="A1" s="209" t="s">
        <v>768</v>
      </c>
      <c r="B1" s="210"/>
      <c r="C1" s="210"/>
    </row>
    <row r="2" spans="1:16" x14ac:dyDescent="0.25">
      <c r="A2" t="s">
        <v>769</v>
      </c>
    </row>
    <row r="4" spans="1:16" ht="18.75" x14ac:dyDescent="0.3">
      <c r="A4" s="209" t="s">
        <v>770</v>
      </c>
      <c r="B4" s="210"/>
      <c r="C4" s="210"/>
      <c r="D4" s="210"/>
      <c r="E4" s="210"/>
      <c r="F4" s="210"/>
      <c r="G4" s="210"/>
      <c r="H4" s="210"/>
      <c r="I4" s="210"/>
      <c r="J4" s="209" t="s">
        <v>771</v>
      </c>
    </row>
    <row r="5" spans="1:16" ht="45" x14ac:dyDescent="0.25">
      <c r="A5" s="211" t="s">
        <v>772</v>
      </c>
      <c r="B5" s="212" t="s">
        <v>773</v>
      </c>
      <c r="C5" s="212" t="s">
        <v>774</v>
      </c>
      <c r="D5" s="211" t="s">
        <v>775</v>
      </c>
      <c r="E5" s="212" t="s">
        <v>776</v>
      </c>
      <c r="F5" s="212" t="s">
        <v>777</v>
      </c>
      <c r="G5" s="211" t="s">
        <v>778</v>
      </c>
      <c r="J5" s="211" t="s">
        <v>772</v>
      </c>
      <c r="K5" s="212" t="s">
        <v>773</v>
      </c>
      <c r="L5" s="212" t="s">
        <v>774</v>
      </c>
      <c r="M5" s="211" t="s">
        <v>775</v>
      </c>
      <c r="N5" s="212" t="s">
        <v>776</v>
      </c>
      <c r="O5" s="212" t="s">
        <v>777</v>
      </c>
      <c r="P5" s="211" t="s">
        <v>778</v>
      </c>
    </row>
    <row r="6" spans="1:16" x14ac:dyDescent="0.25">
      <c r="A6" s="1"/>
      <c r="B6" s="213"/>
      <c r="C6" s="213"/>
      <c r="D6" s="214">
        <f>_xlfn.DAYS(C6,B6)</f>
        <v>0</v>
      </c>
      <c r="E6" s="1">
        <f t="shared" ref="E6:E11" si="0">D6/365</f>
        <v>0</v>
      </c>
      <c r="F6" s="215"/>
      <c r="G6" s="216">
        <f>ROUND(E6*F6,2)</f>
        <v>0</v>
      </c>
      <c r="J6" s="1" t="s">
        <v>779</v>
      </c>
      <c r="K6" s="213">
        <v>44197</v>
      </c>
      <c r="L6" s="213">
        <v>44346</v>
      </c>
      <c r="M6" s="214">
        <f>_xlfn.DAYS(L6,K6)</f>
        <v>149</v>
      </c>
      <c r="N6" s="1">
        <f t="shared" ref="N6:N11" si="1">M6/365</f>
        <v>0.40821917808219177</v>
      </c>
      <c r="O6" s="215">
        <v>1</v>
      </c>
      <c r="P6" s="216">
        <f>ROUND(N6*O6,2)</f>
        <v>0.41</v>
      </c>
    </row>
    <row r="7" spans="1:16" x14ac:dyDescent="0.25">
      <c r="A7" s="1"/>
      <c r="B7" s="213"/>
      <c r="C7" s="213"/>
      <c r="D7" s="214">
        <f t="shared" ref="D7:D11" si="2">_xlfn.DAYS(C7,B7)</f>
        <v>0</v>
      </c>
      <c r="E7" s="1">
        <f t="shared" si="0"/>
        <v>0</v>
      </c>
      <c r="F7" s="215"/>
      <c r="G7" s="216">
        <f t="shared" ref="G7:G11" si="3">ROUND(E7*F7,2)</f>
        <v>0</v>
      </c>
      <c r="J7" s="1"/>
      <c r="K7" s="213">
        <v>44394</v>
      </c>
      <c r="L7" s="213">
        <v>44457</v>
      </c>
      <c r="M7" s="214">
        <f t="shared" ref="M7:M11" si="4">_xlfn.DAYS(L7,K7)</f>
        <v>63</v>
      </c>
      <c r="N7" s="1">
        <f t="shared" si="1"/>
        <v>0.17260273972602741</v>
      </c>
      <c r="O7" s="215">
        <v>0.75</v>
      </c>
      <c r="P7" s="216">
        <f t="shared" ref="P7:P11" si="5">ROUND(N7*O7,2)</f>
        <v>0.13</v>
      </c>
    </row>
    <row r="8" spans="1:16" x14ac:dyDescent="0.25">
      <c r="A8" s="1"/>
      <c r="B8" s="1"/>
      <c r="C8" s="1"/>
      <c r="D8" s="214">
        <f t="shared" si="2"/>
        <v>0</v>
      </c>
      <c r="E8" s="1">
        <f t="shared" si="0"/>
        <v>0</v>
      </c>
      <c r="F8" s="215"/>
      <c r="G8" s="216">
        <f t="shared" si="3"/>
        <v>0</v>
      </c>
      <c r="J8" s="1"/>
      <c r="K8" s="213">
        <v>44530</v>
      </c>
      <c r="L8" s="213">
        <v>44561</v>
      </c>
      <c r="M8" s="214">
        <f t="shared" si="4"/>
        <v>31</v>
      </c>
      <c r="N8" s="1">
        <f t="shared" si="1"/>
        <v>8.4931506849315067E-2</v>
      </c>
      <c r="O8" s="215">
        <v>1</v>
      </c>
      <c r="P8" s="216">
        <f t="shared" si="5"/>
        <v>0.08</v>
      </c>
    </row>
    <row r="9" spans="1:16" x14ac:dyDescent="0.25">
      <c r="A9" s="1"/>
      <c r="B9" s="1"/>
      <c r="C9" s="1"/>
      <c r="D9" s="214">
        <f t="shared" si="2"/>
        <v>0</v>
      </c>
      <c r="E9" s="1">
        <f t="shared" si="0"/>
        <v>0</v>
      </c>
      <c r="F9" s="215"/>
      <c r="G9" s="216">
        <f t="shared" si="3"/>
        <v>0</v>
      </c>
      <c r="J9" s="1"/>
      <c r="K9" s="1"/>
      <c r="L9" s="1"/>
      <c r="M9" s="214">
        <f t="shared" si="4"/>
        <v>0</v>
      </c>
      <c r="N9" s="1">
        <f t="shared" si="1"/>
        <v>0</v>
      </c>
      <c r="O9" s="215"/>
      <c r="P9" s="216">
        <f t="shared" si="5"/>
        <v>0</v>
      </c>
    </row>
    <row r="10" spans="1:16" x14ac:dyDescent="0.25">
      <c r="A10" s="1"/>
      <c r="B10" s="1"/>
      <c r="C10" s="1"/>
      <c r="D10" s="214">
        <f t="shared" si="2"/>
        <v>0</v>
      </c>
      <c r="E10" s="1">
        <f t="shared" si="0"/>
        <v>0</v>
      </c>
      <c r="F10" s="215"/>
      <c r="G10" s="216">
        <f t="shared" si="3"/>
        <v>0</v>
      </c>
      <c r="J10" s="1"/>
      <c r="K10" s="1"/>
      <c r="L10" s="1"/>
      <c r="M10" s="214">
        <f t="shared" si="4"/>
        <v>0</v>
      </c>
      <c r="N10" s="1">
        <f t="shared" si="1"/>
        <v>0</v>
      </c>
      <c r="O10" s="215"/>
      <c r="P10" s="216">
        <f t="shared" si="5"/>
        <v>0</v>
      </c>
    </row>
    <row r="11" spans="1:16" x14ac:dyDescent="0.25">
      <c r="A11" s="1"/>
      <c r="B11" s="1"/>
      <c r="C11" s="1"/>
      <c r="D11" s="214">
        <f t="shared" si="2"/>
        <v>0</v>
      </c>
      <c r="E11" s="1">
        <f t="shared" si="0"/>
        <v>0</v>
      </c>
      <c r="F11" s="215"/>
      <c r="G11" s="216">
        <f t="shared" si="3"/>
        <v>0</v>
      </c>
      <c r="J11" s="1"/>
      <c r="K11" s="1"/>
      <c r="L11" s="1"/>
      <c r="M11" s="214">
        <f t="shared" si="4"/>
        <v>0</v>
      </c>
      <c r="N11" s="1">
        <f t="shared" si="1"/>
        <v>0</v>
      </c>
      <c r="O11" s="215"/>
      <c r="P11" s="216">
        <f t="shared" si="5"/>
        <v>0</v>
      </c>
    </row>
    <row r="12" spans="1:16" x14ac:dyDescent="0.25">
      <c r="A12" s="214" t="s">
        <v>780</v>
      </c>
      <c r="B12" s="214"/>
      <c r="C12" s="214"/>
      <c r="D12" s="214"/>
      <c r="E12" s="214"/>
      <c r="F12" s="214"/>
      <c r="G12" s="216">
        <f>SUBTOTAL(109,Taulukko133[HTV])</f>
        <v>0</v>
      </c>
      <c r="J12" s="214" t="s">
        <v>780</v>
      </c>
      <c r="K12" s="214"/>
      <c r="L12" s="214"/>
      <c r="M12" s="214"/>
      <c r="N12" s="214"/>
      <c r="O12" s="214"/>
      <c r="P12" s="214">
        <f>SUBTOTAL(109,Taulukko13[HTV])</f>
        <v>0.62</v>
      </c>
    </row>
    <row r="14" spans="1:16" ht="120" customHeight="1" x14ac:dyDescent="0.25">
      <c r="A14" s="277" t="s">
        <v>781</v>
      </c>
      <c r="B14" s="277"/>
      <c r="C14" s="277"/>
      <c r="D14" s="277"/>
      <c r="E14" s="277"/>
      <c r="F14" s="277"/>
      <c r="G14" s="277"/>
      <c r="H14" s="277"/>
      <c r="I14" s="277"/>
      <c r="J14" s="277"/>
      <c r="K14" s="277"/>
      <c r="L14" s="277"/>
      <c r="M14" s="277"/>
      <c r="N14" s="277"/>
      <c r="O14" s="277"/>
      <c r="P14" s="277"/>
    </row>
    <row r="15" spans="1:16" x14ac:dyDescent="0.25">
      <c r="A15" s="195"/>
      <c r="B15" s="195"/>
      <c r="C15" s="195"/>
      <c r="D15" s="195"/>
      <c r="E15" s="195"/>
      <c r="F15" s="195"/>
      <c r="G15" s="195"/>
    </row>
    <row r="16" spans="1:16" x14ac:dyDescent="0.25">
      <c r="A16" s="217" t="s">
        <v>782</v>
      </c>
      <c r="B16" s="195"/>
      <c r="C16" s="195"/>
      <c r="D16" s="195"/>
      <c r="E16" s="195"/>
      <c r="F16" s="195"/>
      <c r="G16" s="195"/>
    </row>
    <row r="17" spans="1:1" x14ac:dyDescent="0.25">
      <c r="A17" s="218" t="s">
        <v>783</v>
      </c>
    </row>
  </sheetData>
  <sheetProtection sheet="1" selectLockedCells="1"/>
  <mergeCells count="1">
    <mergeCell ref="A14:P14"/>
  </mergeCells>
  <hyperlinks>
    <hyperlink ref="A17" r:id="rId1" xr:uid="{D5744D28-C611-4D85-B81A-BA0F5B9A78E4}"/>
  </hyperlinks>
  <pageMargins left="0.7" right="0.7" top="0.75" bottom="0.75" header="0.3" footer="0.3"/>
  <pageSetup paperSize="9" orientation="portrait" horizontalDpi="300" verticalDpi="0" copies="0"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6</vt:i4>
      </vt:variant>
    </vt:vector>
  </HeadingPairs>
  <TitlesOfParts>
    <vt:vector size="9" baseType="lpstr">
      <vt:lpstr>Parkki</vt:lpstr>
      <vt:lpstr>Henkilöstö</vt:lpstr>
      <vt:lpstr>HTV-laskuri</vt:lpstr>
      <vt:lpstr>Henkilöstö!_Toc499889483</vt:lpstr>
      <vt:lpstr>Henkilöstö!_Toc499889486</vt:lpstr>
      <vt:lpstr>Henkilöstö!_Toc499889487</vt:lpstr>
      <vt:lpstr>Henkilöstö!_Toc499889488</vt:lpstr>
      <vt:lpstr>Henkilöstö!_Toc499889489</vt:lpstr>
      <vt:lpstr>Parkki!Tulostusalue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Nieminen Tuulikki</dc:creator>
  <cp:lastModifiedBy>Nieminen Tuulikki</cp:lastModifiedBy>
  <dcterms:created xsi:type="dcterms:W3CDTF">2021-12-02T09:36:32Z</dcterms:created>
  <dcterms:modified xsi:type="dcterms:W3CDTF">2021-12-17T11:46:20Z</dcterms:modified>
</cp:coreProperties>
</file>